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837" firstSheet="1" activeTab="3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<sst xmlns="http://schemas.openxmlformats.org/spreadsheetml/2006/main" count="6599" uniqueCount="2951">
  <si>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</si>
  <si>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</si>
  <si>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</si>
  <si>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</si>
  <si>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</si>
  <si>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</si>
  <si>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</si>
  <si>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</si>
  <si>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</si>
  <si>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</si>
  <si>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</si>
  <si>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</si>
  <si>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</si>
  <si>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</si>
  <si>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</si>
  <si>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</si>
  <si>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</si>
  <si>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</si>
  <si>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</si>
  <si>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</si>
  <si>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</si>
  <si>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</si>
  <si>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</si>
  <si>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</si>
  <si>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</si>
  <si>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</si>
  <si>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</si>
  <si>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</si>
  <si>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</si>
  <si>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</si>
  <si>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</si>
  <si>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</si>
  <si>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</si>
  <si>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</si>
  <si>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</si>
  <si>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</si>
  <si>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</si>
  <si>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</si>
  <si>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</si>
  <si>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</si>
  <si>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</si>
  <si>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</si>
  <si>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</si>
  <si>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</si>
  <si>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</si>
  <si>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</si>
  <si>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</si>
  <si>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</si>
  <si>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</si>
  <si>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</si>
  <si>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</si>
  <si>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</si>
  <si>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</si>
  <si>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</si>
  <si>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</si>
  <si>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</si>
  <si>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</si>
  <si>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</si>
  <si>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</si>
  <si>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</si>
  <si>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</si>
  <si>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</si>
  <si>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</si>
  <si>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</si>
  <si>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</si>
  <si>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</si>
  <si>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</si>
  <si>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</si>
  <si>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</si>
  <si>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</si>
  <si>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</si>
  <si>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</si>
  <si>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</si>
  <si>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</si>
  <si>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</si>
  <si>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</si>
  <si>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</si>
  <si>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</si>
  <si>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</si>
  <si>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</si>
  <si>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</si>
  <si>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</si>
  <si>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</si>
  <si>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</si>
  <si>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</si>
  <si>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</si>
  <si>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</si>
  <si>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</si>
  <si>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</si>
  <si>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</si>
  <si>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</si>
  <si>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</si>
  <si>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</si>
  <si>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</si>
  <si>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</si>
  <si>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</si>
  <si>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</si>
  <si>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</si>
  <si>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</si>
  <si>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</si>
  <si>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</si>
  <si>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</si>
  <si>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</si>
  <si>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</si>
  <si>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</si>
  <si>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</si>
  <si>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</si>
  <si>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</si>
  <si>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</si>
  <si>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</si>
  <si>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</si>
  <si>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</si>
  <si>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</si>
  <si>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</si>
  <si>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</si>
  <si>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</si>
  <si>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</si>
  <si>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</si>
  <si>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</si>
  <si>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</si>
  <si>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</si>
  <si>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</si>
  <si>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</si>
  <si>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</si>
  <si>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</si>
  <si>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</si>
  <si>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</si>
  <si>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</si>
  <si>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</si>
  <si>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</si>
  <si>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</si>
  <si>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</si>
  <si>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</si>
  <si>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</si>
  <si>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</si>
  <si>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</si>
  <si>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</si>
  <si>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</si>
  <si>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</si>
  <si>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</si>
  <si>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</si>
  <si>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</si>
  <si>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</si>
  <si>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</si>
  <si>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</si>
  <si>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</si>
  <si>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</si>
  <si>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</si>
  <si>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</si>
  <si>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</si>
  <si>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</si>
  <si>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</si>
  <si>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</si>
  <si>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</si>
  <si>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</si>
  <si>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</si>
  <si>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</si>
  <si>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</si>
  <si>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</si>
  <si>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</si>
  <si>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</si>
  <si>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</si>
  <si>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</si>
  <si>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</si>
  <si>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</si>
  <si>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</si>
  <si>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</si>
  <si>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</si>
  <si>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</si>
  <si>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</si>
  <si>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</si>
  <si>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</si>
  <si>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</si>
  <si>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</si>
  <si>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</si>
  <si>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</si>
  <si>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</si>
  <si>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</si>
  <si>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</si>
  <si>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</si>
  <si>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</si>
  <si>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</si>
  <si>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</si>
  <si>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</si>
  <si>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</si>
  <si>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</si>
  <si>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</si>
  <si>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</si>
  <si>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</si>
  <si>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</si>
  <si>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</si>
  <si>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</si>
  <si>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</si>
  <si>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</si>
  <si>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</si>
  <si>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</si>
  <si>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</si>
  <si>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</si>
  <si>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</si>
  <si>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</si>
  <si>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</si>
  <si>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</si>
  <si>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</si>
  <si>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</si>
  <si>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</si>
  <si>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</si>
  <si>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</si>
  <si>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</si>
  <si>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</si>
  <si>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</si>
  <si>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</si>
  <si>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</si>
  <si>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</si>
  <si>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</si>
  <si>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</si>
  <si>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</si>
  <si>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</si>
  <si>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</si>
  <si>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</si>
  <si>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</si>
  <si>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</si>
  <si>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</si>
  <si>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</si>
  <si>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</si>
  <si>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</si>
  <si>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</si>
  <si>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</si>
  <si>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</si>
  <si>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</si>
  <si>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</si>
  <si>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</si>
  <si>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</si>
  <si>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</si>
  <si>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</si>
  <si>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</si>
  <si>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</si>
  <si>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</si>
  <si>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</si>
  <si>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</si>
  <si>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</si>
  <si>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</si>
  <si>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</si>
  <si>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</si>
  <si>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</si>
  <si>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</si>
  <si>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</si>
  <si>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</si>
  <si>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</si>
  <si>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</si>
  <si>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</si>
  <si>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</si>
  <si>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</si>
  <si>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</si>
  <si>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</si>
  <si>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</si>
  <si>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</si>
  <si>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</si>
  <si>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</si>
  <si>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</si>
  <si>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</si>
  <si>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</si>
  <si>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</si>
  <si>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</si>
  <si>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</si>
  <si>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</si>
  <si>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</si>
  <si>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</si>
  <si>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</si>
  <si>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</si>
  <si>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</si>
  <si>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</si>
  <si>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</si>
  <si>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</si>
  <si>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</si>
  <si>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</si>
  <si>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</si>
  <si>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</si>
  <si>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</si>
  <si>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</si>
  <si>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</si>
  <si>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</si>
  <si>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</si>
  <si>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</si>
  <si>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</si>
  <si>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</si>
  <si>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</si>
  <si>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</si>
  <si>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</si>
  <si>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</si>
  <si>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</si>
  <si>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</si>
  <si>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</si>
  <si>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</si>
  <si>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</si>
  <si>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</si>
  <si>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</si>
  <si>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</si>
  <si>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</si>
  <si>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</si>
  <si>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</si>
  <si>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</si>
  <si>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</si>
  <si>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</si>
  <si>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</si>
  <si>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</si>
  <si>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</si>
  <si>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</si>
  <si>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</si>
  <si>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</si>
  <si>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</si>
  <si>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</si>
  <si>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</si>
  <si>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</si>
  <si>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</si>
  <si>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</si>
  <si>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</si>
  <si>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</si>
  <si>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</si>
  <si>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</si>
  <si>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</si>
  <si>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</si>
  <si>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</si>
  <si>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</si>
  <si>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</si>
  <si>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</si>
  <si>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</si>
  <si>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</si>
  <si>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</si>
  <si>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</si>
  <si>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</si>
  <si>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</si>
  <si>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</si>
  <si>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</si>
  <si>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</si>
  <si>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</si>
  <si>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</si>
  <si>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</si>
  <si>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</si>
  <si>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</si>
  <si>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</si>
  <si>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</si>
  <si>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</si>
  <si>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</si>
  <si>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</si>
  <si>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</si>
  <si>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</si>
  <si>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</si>
  <si>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</si>
  <si>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</si>
  <si>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</si>
  <si>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</si>
  <si>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</si>
  <si>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</si>
  <si>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</si>
  <si>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</si>
  <si>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</si>
  <si>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</si>
  <si>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</si>
  <si>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</si>
  <si>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</si>
  <si>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</si>
  <si>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</si>
  <si>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</si>
  <si>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</si>
  <si>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</si>
  <si>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</si>
  <si>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</si>
  <si>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</si>
  <si>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</si>
  <si>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</si>
  <si>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</si>
  <si>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</si>
  <si>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</si>
  <si>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</si>
  <si>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</si>
  <si>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</si>
  <si>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</si>
  <si>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</si>
  <si>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</si>
  <si>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</si>
  <si>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</si>
  <si>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</si>
  <si>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</si>
  <si>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</si>
  <si>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</si>
  <si>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</si>
  <si>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</si>
  <si>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</si>
  <si>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</si>
  <si>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</si>
  <si>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</si>
  <si>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</si>
  <si>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</si>
  <si>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</si>
  <si>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</si>
  <si>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</si>
  <si>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</si>
  <si>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</si>
  <si>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</si>
  <si>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</si>
  <si>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</si>
  <si>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</si>
  <si>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</si>
  <si>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</si>
  <si>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</si>
  <si>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</si>
  <si>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</si>
  <si>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</si>
  <si>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</si>
  <si>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</si>
  <si>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</si>
  <si>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</si>
  <si>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</si>
  <si>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</si>
  <si>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</si>
  <si>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</si>
  <si>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</si>
  <si>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</si>
  <si>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</si>
  <si>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</si>
  <si>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</si>
  <si>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</si>
  <si>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</si>
  <si>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</si>
  <si>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</si>
  <si>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</si>
  <si>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</si>
  <si>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</si>
  <si>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</si>
  <si>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</si>
  <si>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</si>
  <si>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</si>
  <si>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</si>
  <si>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</si>
  <si>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</si>
  <si>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</si>
  <si>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</si>
  <si>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</si>
  <si>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</si>
  <si>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</si>
  <si>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</si>
  <si>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</si>
  <si>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</si>
  <si>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</si>
  <si>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</si>
  <si>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</si>
  <si>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</si>
  <si>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</si>
  <si>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</si>
  <si>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</si>
  <si>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</si>
  <si>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</si>
  <si>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</si>
  <si>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</si>
  <si>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</si>
  <si>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</si>
  <si>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</si>
  <si>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</si>
  <si>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</si>
  <si>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</si>
  <si>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</si>
  <si>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</si>
  <si>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</si>
  <si>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</si>
  <si>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</si>
  <si>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</si>
  <si>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</si>
  <si>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</si>
  <si>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</si>
  <si>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</si>
  <si>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</si>
  <si>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</si>
  <si>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</si>
  <si>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</si>
  <si>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</si>
  <si>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</si>
  <si>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</si>
  <si>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</si>
  <si>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</si>
  <si>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</si>
  <si>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</si>
  <si>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</si>
  <si>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</si>
  <si>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</si>
  <si>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</si>
  <si>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</si>
  <si>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</si>
  <si>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</si>
  <si>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</si>
  <si>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</si>
  <si>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</si>
  <si>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</si>
  <si>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</si>
  <si>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</si>
  <si>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</si>
  <si>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</si>
  <si>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</si>
  <si>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</si>
  <si>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</si>
  <si>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</si>
  <si>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</si>
  <si>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</si>
  <si>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</si>
  <si>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</si>
  <si>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</si>
  <si>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</si>
  <si>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</si>
  <si>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</si>
  <si>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</si>
  <si>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</si>
  <si>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</si>
  <si>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</si>
  <si>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</si>
  <si>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</si>
  <si>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</si>
  <si>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</si>
  <si>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</si>
  <si>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</si>
  <si>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</si>
  <si>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</si>
  <si>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</si>
  <si>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</si>
  <si>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</si>
  <si>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</si>
  <si>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</si>
  <si>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</si>
  <si>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</si>
  <si>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</si>
  <si>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</si>
  <si>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</si>
  <si>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</si>
  <si>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</si>
  <si>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</si>
  <si>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</si>
  <si>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</si>
  <si>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</si>
  <si>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</si>
  <si>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</si>
  <si>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</si>
  <si>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</si>
  <si>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</si>
  <si>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</si>
  <si>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</si>
  <si>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</si>
  <si>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</si>
  <si>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</si>
  <si>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</si>
  <si>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</si>
  <si>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</si>
  <si>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</si>
  <si>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</si>
  <si>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</si>
  <si>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</si>
  <si>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</si>
  <si>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</si>
  <si>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</si>
  <si>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</si>
  <si>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</si>
  <si>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</si>
  <si>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</si>
  <si>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</si>
  <si>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</si>
  <si>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</si>
  <si>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</si>
  <si>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</si>
  <si>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</si>
  <si>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</si>
  <si>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</si>
  <si>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</si>
  <si>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</si>
  <si>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</si>
  <si>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</si>
  <si>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</si>
  <si>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</si>
  <si>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</si>
  <si>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</si>
  <si>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</si>
  <si>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</si>
  <si>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</si>
  <si>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</si>
  <si>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</si>
  <si>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</si>
  <si>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</si>
  <si>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</si>
  <si>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</si>
  <si>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</si>
  <si>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</si>
  <si>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</si>
  <si>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</si>
  <si>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</si>
  <si>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</si>
  <si>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</si>
  <si>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</si>
  <si>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</si>
  <si>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</si>
  <si>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</si>
  <si>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</si>
  <si>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</si>
  <si>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</si>
  <si>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</si>
  <si>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</si>
  <si>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</si>
  <si>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</si>
  <si>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</si>
  <si>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</si>
  <si>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</si>
  <si>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</si>
  <si>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</si>
  <si>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</si>
  <si>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</si>
  <si>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</si>
  <si>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</si>
  <si>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</si>
  <si>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</si>
  <si>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</si>
  <si>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</si>
  <si>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</si>
  <si>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</si>
  <si>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</si>
  <si>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</si>
  <si>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</si>
  <si>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</si>
  <si>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</si>
  <si>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</si>
  <si>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</si>
  <si>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</si>
  <si>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</si>
  <si>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</si>
  <si>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</si>
  <si>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</si>
  <si>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</si>
  <si>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</si>
  <si>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</si>
  <si>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</si>
  <si>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</si>
  <si>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</si>
  <si>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</si>
  <si>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</si>
  <si>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</si>
  <si>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</si>
  <si>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</si>
  <si>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</si>
  <si>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</si>
  <si>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</si>
  <si>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</si>
  <si>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</si>
  <si>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</si>
  <si>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</si>
  <si>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</si>
  <si>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</si>
  <si>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</si>
  <si>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</si>
  <si>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</si>
  <si>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</si>
  <si>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</si>
  <si>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</si>
  <si>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</si>
  <si>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</si>
  <si>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</si>
  <si>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</si>
  <si>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</si>
  <si>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</si>
  <si>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</si>
  <si>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</si>
  <si>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</si>
  <si>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</si>
  <si>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</si>
  <si>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</si>
  <si>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</si>
  <si>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</si>
  <si>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</si>
  <si>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</si>
  <si>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</si>
  <si>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</si>
  <si>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</si>
  <si>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</si>
  <si>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</si>
  <si>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</si>
  <si>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</si>
  <si>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</si>
  <si>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</si>
  <si>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</si>
  <si>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</si>
  <si>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</si>
  <si>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</si>
  <si>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</si>
  <si>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</si>
  <si>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</si>
  <si>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</si>
  <si>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</si>
  <si>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</si>
  <si>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</si>
  <si>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</si>
  <si>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</si>
  <si>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</si>
  <si>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</si>
  <si>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</si>
  <si>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</si>
  <si>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</si>
  <si>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</si>
  <si>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</si>
  <si>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</si>
  <si>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</si>
  <si>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</si>
  <si>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</si>
  <si>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</si>
  <si>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</si>
  <si>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</si>
  <si>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</si>
  <si>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</si>
  <si>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</si>
  <si>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</si>
  <si>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</si>
  <si>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</si>
  <si>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</si>
  <si>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</si>
  <si>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</si>
  <si>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</si>
  <si>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</si>
  <si>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</si>
  <si>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</si>
  <si>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</si>
  <si>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</si>
  <si>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</si>
  <si>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</si>
  <si>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</si>
  <si>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</si>
  <si>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</si>
  <si>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</si>
  <si>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</si>
  <si>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</si>
  <si>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</si>
  <si>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</si>
  <si>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</si>
  <si>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</si>
  <si>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</si>
  <si>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</si>
  <si>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</si>
  <si>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</si>
  <si>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</si>
  <si>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</si>
  <si>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</si>
  <si>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</si>
  <si>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</si>
  <si>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</si>
  <si>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</si>
  <si>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</si>
  <si>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</si>
  <si>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</si>
  <si>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</si>
  <si>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</si>
  <si>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</si>
  <si>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</si>
  <si>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</si>
  <si>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</si>
  <si>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</si>
  <si>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</si>
  <si>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</si>
  <si>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</si>
  <si>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</si>
  <si>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</si>
  <si>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</si>
  <si>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</si>
  <si>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</si>
  <si>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</si>
  <si>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</si>
  <si>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</si>
  <si>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</si>
  <si>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</si>
  <si>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</si>
  <si>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</si>
  <si>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</si>
  <si>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</si>
  <si>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</si>
  <si>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</si>
  <si>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</si>
  <si>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</si>
  <si>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</si>
  <si>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</si>
  <si>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</si>
  <si>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</si>
  <si>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</si>
  <si>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</si>
  <si>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</si>
  <si>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</si>
  <si>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</si>
  <si>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</si>
  <si>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</si>
  <si>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</si>
  <si>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</si>
  <si>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</si>
  <si>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</si>
  <si>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</si>
  <si>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</si>
  <si>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</si>
  <si>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</si>
  <si>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</si>
  <si>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</si>
  <si>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</si>
  <si>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</si>
  <si>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</si>
  <si>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</si>
  <si>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</si>
  <si>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</si>
  <si>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</si>
  <si>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</si>
  <si>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</si>
  <si>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</si>
  <si>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</si>
  <si>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</si>
  <si>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</si>
  <si>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</si>
  <si>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</si>
  <si>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</si>
  <si>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</si>
  <si>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</si>
  <si>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</si>
  <si>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</si>
  <si>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</si>
  <si>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</si>
  <si>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</si>
  <si>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</si>
  <si>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</si>
  <si>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</si>
  <si>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</si>
  <si>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</si>
  <si>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</si>
  <si>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</si>
  <si>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</si>
  <si>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</si>
  <si>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</si>
  <si>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</si>
  <si>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</si>
  <si>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</si>
  <si>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</si>
  <si>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</si>
  <si>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</si>
  <si>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</si>
  <si>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</si>
  <si>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</si>
  <si>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</si>
  <si>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</si>
  <si>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</si>
  <si>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</si>
  <si>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</si>
  <si>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</si>
  <si>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</si>
  <si>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</si>
  <si>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</si>
  <si>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</si>
  <si>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</si>
  <si>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</si>
  <si>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</si>
  <si>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</si>
  <si>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</si>
  <si>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</si>
  <si>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</si>
  <si>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</si>
  <si>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</si>
  <si>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</si>
  <si>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</si>
  <si>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</si>
  <si>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</si>
  <si>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</si>
  <si>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</si>
  <si>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</si>
  <si>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</si>
  <si>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</si>
  <si>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</si>
  <si>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</si>
  <si>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</si>
  <si>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</si>
  <si>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</si>
  <si>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</si>
  <si>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</si>
  <si>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</si>
  <si>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</si>
  <si>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</si>
  <si>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</si>
  <si>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</si>
  <si>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</si>
  <si>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</si>
  <si>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</si>
  <si>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</si>
  <si>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</si>
  <si>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</si>
  <si>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</si>
  <si>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</si>
  <si>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</si>
  <si>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</si>
  <si>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</si>
  <si>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</si>
  <si>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</si>
  <si>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</si>
  <si>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</si>
  <si>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</si>
  <si>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</si>
  <si>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</si>
  <si>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</si>
  <si>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</si>
  <si>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</si>
  <si>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</si>
  <si>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</si>
  <si>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</si>
  <si>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</si>
  <si>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</si>
  <si>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</si>
  <si>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</si>
  <si>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</si>
  <si>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</si>
  <si>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</si>
  <si>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</si>
  <si>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</si>
  <si>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</si>
  <si>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</si>
  <si>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</si>
  <si>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</si>
  <si>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</si>
  <si>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</si>
  <si>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</si>
  <si>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</si>
  <si>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</si>
  <si>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</si>
  <si>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</si>
  <si>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</si>
  <si>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</si>
  <si>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</si>
  <si>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</si>
  <si>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</si>
  <si>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</si>
  <si>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</si>
  <si>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</si>
  <si>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</si>
  <si>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</si>
  <si>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</si>
  <si>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</si>
  <si>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</si>
  <si>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</si>
  <si>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</si>
  <si>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</si>
  <si>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</si>
  <si>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</si>
  <si>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</si>
  <si>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</si>
  <si>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</si>
  <si>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</si>
  <si>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</si>
  <si>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</si>
  <si>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</si>
  <si>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</si>
  <si>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</si>
  <si>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</si>
  <si>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</si>
  <si>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</si>
  <si>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</si>
  <si>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</si>
  <si>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</si>
  <si>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</si>
  <si>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</si>
  <si>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</si>
  <si>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</si>
  <si>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</si>
  <si>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</si>
  <si>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</si>
  <si>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</si>
  <si>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</si>
  <si>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</si>
  <si>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</si>
  <si>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</si>
  <si>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</si>
  <si>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</si>
  <si>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</si>
  <si>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</si>
  <si>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</si>
  <si>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</si>
  <si>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</si>
  <si>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</si>
  <si>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</si>
  <si>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</si>
  <si>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</si>
  <si>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</si>
  <si>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</si>
  <si>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</si>
  <si>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</si>
  <si>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</si>
  <si>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</si>
  <si>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</si>
  <si>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</si>
  <si>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</si>
  <si>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</si>
  <si>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</si>
  <si>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</si>
  <si>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</si>
  <si>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</si>
  <si>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</si>
  <si>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</si>
  <si>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</si>
  <si>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</si>
  <si>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</si>
  <si>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</si>
  <si>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</si>
  <si>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</si>
  <si>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</si>
  <si>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</si>
  <si>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</si>
  <si>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</si>
  <si>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</si>
  <si>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</si>
  <si>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</si>
  <si>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</si>
  <si>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</si>
  <si>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</si>
  <si>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</si>
  <si>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</si>
  <si>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</si>
  <si>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</si>
  <si>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</si>
  <si>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</si>
  <si>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</si>
  <si>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</si>
  <si>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</si>
  <si>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</si>
  <si>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</si>
  <si>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</si>
  <si>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</si>
  <si>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</si>
  <si>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</si>
  <si>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</si>
  <si>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</si>
  <si>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</si>
  <si>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</si>
  <si>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</si>
  <si>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</si>
  <si>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</si>
  <si>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</si>
  <si>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</si>
  <si>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</si>
  <si>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</si>
  <si>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</si>
  <si>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</si>
  <si>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</si>
  <si>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</si>
  <si>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</si>
  <si>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</si>
  <si>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</si>
  <si>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</si>
  <si>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</si>
  <si>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</si>
  <si>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</si>
  <si>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</si>
  <si>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</si>
  <si>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</si>
  <si>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</si>
  <si>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</si>
  <si>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</si>
  <si>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</si>
  <si>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</si>
  <si>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</si>
  <si>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</si>
  <si>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</si>
  <si>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</si>
  <si>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</si>
  <si>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</si>
  <si>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</si>
  <si>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</si>
  <si>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</si>
  <si>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</si>
  <si>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</si>
  <si>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</si>
  <si>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</si>
  <si>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</si>
  <si>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</si>
  <si>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</si>
  <si>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</si>
  <si>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</si>
  <si>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</si>
  <si>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</si>
  <si>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</si>
  <si>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</si>
  <si>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</si>
  <si>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</si>
  <si>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</si>
  <si>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</si>
  <si>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</si>
  <si>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</si>
  <si>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</si>
  <si>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</si>
  <si>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</si>
  <si>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</si>
  <si>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</si>
  <si>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</si>
  <si>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</si>
  <si>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</si>
  <si>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</si>
  <si>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</si>
  <si>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</si>
  <si>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</si>
  <si>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</si>
  <si>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</si>
  <si>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</si>
  <si>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</si>
  <si>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</si>
  <si>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</si>
  <si>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</si>
  <si>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</si>
  <si>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</si>
  <si>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</si>
  <si>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</si>
  <si>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</si>
  <si>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</si>
  <si>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</si>
  <si>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</si>
  <si>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</si>
  <si>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</si>
  <si>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</si>
  <si>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</si>
  <si>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</si>
  <si>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</si>
  <si>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</si>
  <si>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</si>
  <si>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</si>
  <si>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</si>
  <si>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</si>
  <si>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</si>
  <si>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</si>
  <si>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</si>
  <si>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</si>
  <si>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</si>
  <si>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</si>
  <si>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</si>
  <si>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</si>
  <si>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</si>
  <si>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</si>
  <si>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</si>
  <si>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</si>
  <si>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</si>
  <si>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</si>
  <si>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</si>
  <si>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</si>
  <si>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</si>
  <si>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</si>
  <si>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</si>
  <si>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</si>
  <si>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</si>
  <si>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</si>
  <si>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</si>
  <si>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</si>
  <si>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</si>
  <si>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</si>
  <si>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</si>
  <si>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</si>
  <si>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</si>
  <si>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</si>
  <si>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</si>
  <si>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</si>
  <si>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</si>
  <si>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</si>
  <si>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</si>
  <si>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</si>
  <si>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</si>
  <si>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</si>
  <si>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</si>
  <si>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</si>
  <si>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</si>
  <si>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</si>
  <si>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</si>
  <si>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</si>
  <si>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</si>
  <si>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</si>
  <si>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</si>
  <si>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</si>
  <si>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</si>
  <si>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</si>
  <si>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</si>
  <si>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</si>
  <si>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</si>
  <si>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</si>
  <si>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</si>
  <si>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</si>
  <si>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</si>
  <si>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</si>
  <si>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</si>
  <si>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</si>
  <si>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</si>
  <si>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</si>
  <si>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</si>
  <si>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</si>
  <si>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</si>
  <si>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</si>
  <si>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</si>
  <si>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</si>
  <si>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</si>
  <si>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</si>
  <si>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</si>
  <si>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</si>
  <si>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</si>
  <si>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</si>
  <si>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</si>
  <si>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</si>
  <si>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</si>
  <si>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</si>
  <si>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</si>
  <si>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</si>
  <si>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</si>
  <si>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</si>
  <si>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</si>
  <si>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</si>
  <si>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</si>
  <si>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</si>
  <si>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</si>
  <si>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</si>
  <si>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</si>
  <si>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</si>
  <si>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</si>
  <si>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</si>
  <si>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</si>
  <si>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</si>
  <si>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</si>
  <si>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</si>
  <si>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</si>
  <si>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</si>
  <si>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</si>
  <si>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</si>
  <si>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</si>
  <si>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</si>
  <si>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</si>
  <si>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</si>
  <si>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</si>
  <si>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</si>
  <si>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</si>
  <si>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</si>
  <si>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</si>
  <si>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</si>
  <si>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</si>
  <si>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</si>
  <si>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</si>
  <si>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</si>
  <si>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</si>
  <si>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</si>
  <si>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</si>
  <si>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</si>
  <si>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</si>
  <si>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</si>
  <si>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</si>
  <si>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</si>
  <si>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</si>
  <si>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</si>
  <si>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</si>
  <si>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</si>
  <si>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</si>
  <si>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</si>
  <si>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</si>
  <si>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</si>
  <si>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</si>
  <si>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</si>
  <si>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</si>
  <si>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</si>
  <si>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</si>
  <si>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</si>
  <si>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</si>
  <si>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</si>
  <si>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</si>
  <si>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</si>
  <si>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</si>
  <si>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</si>
  <si>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</si>
  <si>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</si>
  <si>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</si>
  <si>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</si>
  <si>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</si>
  <si>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</si>
  <si>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</si>
  <si>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</si>
  <si>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</si>
  <si>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</si>
  <si>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</si>
  <si>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</si>
  <si>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</si>
  <si>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</si>
  <si>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</si>
  <si>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</si>
  <si>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</si>
  <si>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</si>
  <si>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</si>
  <si>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</si>
  <si>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</si>
  <si>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</si>
  <si>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</si>
  <si>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</si>
  <si>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</si>
  <si>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</si>
  <si>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</si>
  <si>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</si>
  <si>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</si>
  <si>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</si>
  <si>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</si>
  <si>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</si>
  <si>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</si>
  <si>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</si>
  <si>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</si>
  <si>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</si>
  <si>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</si>
  <si>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</si>
  <si>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</si>
  <si>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</si>
  <si>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</si>
  <si>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</si>
  <si>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</si>
  <si>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</si>
  <si>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</si>
  <si>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</si>
  <si>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</si>
  <si>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</si>
  <si>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</si>
  <si>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</si>
  <si>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</si>
  <si>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</si>
  <si>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</si>
  <si>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</si>
  <si>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</si>
  <si>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</si>
  <si>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</si>
  <si>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</si>
  <si>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</si>
  <si>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</si>
  <si>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</si>
  <si>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</si>
  <si>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</si>
  <si>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</si>
  <si>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</si>
  <si>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</si>
  <si>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</si>
  <si>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</si>
  <si>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</si>
  <si>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</si>
  <si>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</si>
  <si>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</si>
  <si>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</si>
  <si>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</si>
  <si>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</si>
  <si>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</si>
  <si>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</si>
  <si>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</si>
  <si>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</si>
  <si>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</si>
  <si>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</si>
  <si>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</si>
  <si>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</si>
  <si>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</si>
  <si>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</si>
  <si>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</si>
  <si>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</si>
  <si>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</si>
  <si>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</si>
  <si>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</si>
  <si>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</si>
  <si>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</si>
  <si>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</si>
  <si>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</si>
  <si>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</si>
  <si>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</si>
  <si>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</si>
  <si>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</si>
  <si>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</si>
  <si>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</si>
  <si>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</si>
  <si>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</si>
  <si>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</si>
  <si>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</si>
  <si>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</si>
  <si>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</si>
  <si>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</si>
  <si>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</si>
  <si>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</si>
  <si>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</si>
  <si>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</si>
  <si>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</si>
  <si>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</si>
  <si>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</si>
  <si>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</si>
  <si>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</si>
  <si>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</si>
  <si>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</si>
  <si>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</si>
  <si>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</si>
  <si>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</si>
  <si>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</si>
  <si>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</si>
  <si>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</si>
  <si>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</si>
  <si>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</si>
  <si>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</si>
  <si>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</si>
  <si>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</si>
  <si>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</si>
  <si>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</si>
  <si>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</si>
  <si>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</si>
  <si>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</si>
  <si>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</si>
  <si>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</si>
  <si>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</si>
  <si>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</si>
  <si>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</si>
  <si>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</si>
  <si>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</si>
  <si>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</si>
  <si>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</si>
  <si>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</si>
  <si>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</si>
  <si>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</si>
  <si>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</si>
  <si>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</si>
  <si>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</si>
  <si>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</si>
  <si>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</si>
  <si>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</si>
  <si>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</si>
  <si>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</si>
  <si>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</si>
  <si>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</si>
  <si>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</si>
  <si>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</si>
  <si>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</si>
  <si>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</si>
  <si>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</si>
  <si>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</si>
  <si>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</si>
  <si>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</si>
  <si>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</si>
  <si>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</si>
  <si>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</si>
  <si>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</si>
  <si>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</si>
  <si>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</si>
  <si>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</si>
  <si>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</si>
  <si>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</si>
  <si>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</si>
  <si>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</si>
  <si>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</si>
  <si>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</si>
  <si>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</si>
  <si>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</si>
  <si>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</si>
  <si>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</si>
  <si>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</si>
  <si>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</si>
  <si>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</si>
  <si>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</si>
  <si>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</si>
  <si>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</si>
  <si>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</si>
  <si>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</si>
  <si>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</si>
  <si>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</si>
  <si>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</si>
  <si>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</si>
  <si>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</si>
  <si>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</si>
  <si>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</si>
  <si>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</si>
  <si>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</si>
  <si>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</si>
  <si>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</si>
  <si>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</si>
  <si>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</si>
  <si>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</si>
  <si>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</si>
  <si>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</si>
  <si>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</si>
  <si>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</si>
  <si>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</si>
  <si>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</si>
  <si>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</si>
  <si>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</si>
  <si>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</si>
  <si>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</si>
  <si>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</si>
  <si>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</si>
  <si>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</si>
  <si>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</si>
  <si>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</si>
  <si>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</si>
  <si>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</si>
  <si>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</si>
  <si>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</si>
  <si>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</si>
  <si>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</si>
  <si>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</si>
  <si>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</si>
  <si>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</si>
  <si>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</si>
  <si>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</si>
  <si>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</si>
  <si>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</si>
  <si>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</si>
  <si>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</si>
  <si>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</si>
  <si>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</si>
  <si>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</si>
  <si>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</si>
  <si>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</si>
  <si>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</si>
  <si>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</si>
  <si>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</si>
  <si>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</si>
  <si>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</si>
  <si>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</si>
  <si>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</si>
  <si>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</si>
  <si>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</si>
  <si>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</si>
  <si>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</si>
  <si>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</si>
  <si>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</si>
  <si>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</si>
  <si>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</si>
  <si>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</si>
  <si>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</si>
  <si>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</si>
  <si>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</si>
  <si>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</si>
  <si>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</si>
  <si>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</si>
  <si>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</si>
  <si>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</si>
  <si>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</si>
  <si>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</si>
  <si>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</si>
  <si>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</si>
  <si>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</si>
  <si>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</si>
  <si>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</si>
  <si>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</si>
  <si>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</si>
  <si>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</si>
  <si>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</si>
  <si>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</si>
  <si>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</si>
  <si>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</si>
  <si>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</si>
  <si>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</si>
  <si>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</si>
  <si>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</si>
  <si>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</si>
  <si>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</si>
  <si>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</si>
  <si>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</si>
  <si>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</si>
  <si>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</si>
  <si>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</si>
  <si>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</si>
  <si>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</si>
  <si>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</si>
  <si>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</si>
  <si>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</si>
  <si>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</si>
  <si>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</si>
  <si>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</si>
  <si>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</si>
  <si>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</si>
  <si>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</si>
  <si>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</si>
  <si>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</si>
  <si>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</si>
  <si>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</si>
  <si>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</si>
  <si>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</si>
  <si>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</si>
  <si>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</si>
  <si>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</si>
  <si>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</si>
  <si>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</si>
  <si>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</si>
  <si>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</si>
  <si>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</si>
  <si>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</si>
  <si>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</si>
  <si>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</si>
  <si>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</si>
  <si>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</si>
  <si>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</si>
  <si>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</si>
  <si>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</si>
  <si>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</si>
  <si>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</si>
  <si>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</si>
  <si>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</si>
  <si>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</si>
  <si>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</si>
  <si>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</si>
  <si>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</si>
  <si>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</si>
  <si>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</si>
  <si>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</si>
  <si>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</si>
  <si>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</si>
  <si>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</si>
  <si>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</si>
  <si>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</si>
  <si>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</si>
  <si>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</si>
  <si>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</si>
  <si>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</si>
  <si>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</si>
  <si>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</si>
  <si>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</si>
  <si>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</si>
  <si>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</si>
  <si>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</si>
  <si>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</si>
  <si>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</si>
  <si>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</si>
  <si>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</si>
  <si>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</si>
  <si>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</si>
  <si>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</si>
  <si>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</si>
  <si>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</si>
  <si>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</si>
  <si>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</si>
  <si>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</si>
  <si>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</si>
  <si>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</si>
  <si>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</si>
  <si>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</si>
  <si>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</si>
  <si>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</si>
  <si>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</si>
  <si>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</si>
  <si>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</si>
  <si>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</si>
  <si>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</si>
  <si>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</si>
  <si>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</si>
  <si>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</si>
  <si>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</si>
  <si>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</si>
  <si>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</si>
  <si>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</si>
  <si>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</si>
  <si>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</si>
  <si>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</si>
  <si>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</si>
  <si>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</si>
  <si>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</si>
  <si>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</si>
  <si>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</si>
  <si>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</si>
  <si>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</si>
  <si>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</si>
  <si>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</si>
  <si>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</si>
  <si>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</si>
  <si>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</si>
  <si>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</si>
  <si>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</si>
  <si>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</si>
  <si>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</si>
  <si>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</si>
  <si>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</si>
  <si>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</si>
  <si>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</si>
  <si>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</si>
  <si>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</si>
  <si>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</si>
  <si>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</si>
  <si>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</si>
  <si>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</si>
  <si>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</si>
  <si>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</si>
  <si>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</si>
  <si>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</si>
  <si>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</si>
  <si>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</si>
  <si>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</si>
  <si>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</si>
  <si>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</si>
  <si>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</si>
  <si>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</si>
  <si>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</si>
  <si>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</si>
  <si>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</si>
  <si>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</si>
  <si>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</si>
  <si>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</si>
  <si>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</si>
  <si>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</si>
  <si>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</si>
  <si>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</si>
  <si>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</si>
  <si>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</si>
  <si>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</si>
  <si>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</si>
  <si>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</si>
  <si>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</si>
  <si>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</si>
  <si>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</si>
  <si>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</si>
  <si>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</si>
  <si>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</si>
  <si>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</si>
  <si>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</si>
  <si>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</si>
  <si>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</si>
  <si>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</si>
  <si>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</si>
  <si>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</si>
  <si>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</si>
  <si>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</si>
  <si>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</si>
  <si>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</si>
  <si>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</si>
  <si>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</si>
  <si>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</si>
  <si>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</si>
  <si>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</si>
  <si>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</si>
  <si>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</si>
  <si>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</si>
  <si>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</si>
  <si>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</si>
  <si>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</si>
  <si>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</si>
  <si>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</si>
  <si>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</si>
  <si>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</si>
  <si>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</si>
  <si>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</si>
  <si>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</si>
  <si>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</si>
  <si>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</si>
  <si>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</si>
  <si>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</si>
  <si>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</si>
  <si>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</si>
  <si>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</si>
  <si>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</si>
  <si>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</si>
  <si>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</si>
  <si>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</si>
  <si>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</si>
  <si>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</si>
  <si>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</si>
  <si>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</si>
  <si>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</si>
  <si>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</si>
  <si>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</si>
  <si>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</si>
  <si>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</si>
  <si>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</si>
  <si>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</si>
  <si>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</si>
  <si>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</si>
  <si>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</si>
  <si>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</si>
  <si>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</si>
  <si>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</si>
  <si>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</si>
  <si>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</si>
  <si>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</si>
  <si>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</si>
  <si>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</si>
  <si>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</si>
  <si>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</si>
  <si>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</si>
  <si>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</si>
  <si>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</si>
  <si>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</si>
  <si>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</si>
  <si>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</si>
  <si>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</si>
  <si>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</si>
  <si>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</si>
  <si>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</si>
  <si>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</si>
  <si>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</si>
  <si>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</si>
  <si>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</si>
  <si>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</si>
  <si>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</si>
  <si>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</si>
  <si>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</si>
  <si>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</si>
  <si>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</si>
  <si>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</si>
  <si>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</si>
  <si>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</si>
  <si>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</si>
  <si>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</si>
  <si>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</si>
  <si>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</si>
  <si>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</si>
  <si>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</si>
  <si>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</si>
  <si>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</si>
  <si>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</si>
  <si>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</si>
  <si>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</si>
  <si>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</si>
  <si>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</si>
  <si>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</si>
  <si>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</si>
  <si>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</si>
  <si>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</si>
  <si>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</si>
  <si>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</si>
  <si>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</si>
  <si>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</si>
  <si>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</si>
  <si>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</si>
  <si>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</si>
  <si>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</si>
  <si>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</si>
  <si>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</si>
  <si>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</si>
  <si>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</si>
  <si>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</si>
  <si>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</si>
  <si>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</si>
  <si>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</si>
  <si>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</si>
  <si>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</si>
  <si>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</si>
  <si>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</si>
  <si>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</si>
  <si>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</si>
  <si>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</si>
  <si>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</si>
  <si>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</si>
  <si>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</si>
  <si>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</si>
  <si>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</si>
  <si>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</si>
  <si>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</si>
  <si>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</si>
  <si>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</si>
  <si>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</si>
  <si>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</si>
  <si>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</si>
  <si>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</si>
  <si>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</si>
  <si>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</si>
  <si>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</si>
  <si>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</si>
  <si>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</si>
  <si>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</si>
  <si>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</si>
  <si>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</si>
  <si>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</si>
  <si>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</si>
  <si>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</si>
  <si>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</si>
  <si>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</si>
  <si>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</si>
  <si>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</si>
  <si>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</si>
  <si>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</si>
  <si>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</si>
  <si>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</si>
  <si>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</si>
  <si>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</si>
  <si>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</si>
  <si>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</si>
  <si>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</si>
  <si>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</si>
  <si>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</si>
  <si>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</si>
  <si>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</si>
  <si>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</si>
  <si>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</si>
  <si>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</si>
  <si>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</si>
  <si>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</si>
  <si>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</si>
  <si>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</si>
  <si>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</si>
  <si>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</si>
  <si>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</si>
  <si>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</si>
  <si>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</si>
  <si>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</si>
  <si>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</si>
  <si>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</si>
  <si>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</si>
  <si>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</si>
  <si>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</si>
  <si>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</si>
  <si>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</si>
  <si>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</si>
  <si>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</si>
  <si>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</si>
  <si>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</si>
  <si>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</si>
  <si>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</si>
  <si>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</si>
  <si>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</si>
  <si>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</si>
  <si>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</si>
  <si>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</si>
  <si>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</si>
  <si>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</si>
  <si>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</si>
  <si>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</si>
  <si>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</si>
  <si>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</si>
  <si>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</si>
  <si>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</si>
  <si>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</si>
  <si>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</si>
  <si>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</si>
  <si>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</si>
  <si>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</si>
  <si>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</si>
  <si>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</si>
  <si>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</si>
  <si>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</si>
  <si>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</si>
  <si>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</si>
  <si>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</si>
  <si>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</si>
  <si>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</si>
  <si>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</si>
  <si>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</si>
  <si>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</si>
  <si>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</si>
  <si>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</si>
  <si>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</si>
  <si>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</si>
  <si>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</si>
  <si>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</si>
  <si>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</si>
  <si>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</si>
  <si>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</si>
  <si>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</si>
  <si>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</si>
  <si>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</si>
  <si>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</si>
  <si>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</si>
  <si>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</si>
  <si>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</si>
  <si>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</si>
  <si>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</si>
  <si>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</si>
  <si>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</si>
  <si>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</si>
  <si>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</si>
  <si>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</si>
  <si>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</si>
  <si>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</si>
  <si>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</si>
  <si>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</si>
  <si>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</si>
  <si>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</si>
  <si>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</si>
  <si>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</si>
  <si>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</si>
  <si>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</si>
  <si>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</si>
  <si>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</si>
  <si>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</si>
  <si>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</si>
  <si>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</si>
  <si>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</si>
  <si>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</si>
  <si>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</si>
  <si>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</si>
  <si>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</si>
  <si>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</si>
  <si>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</si>
  <si>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</si>
  <si>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</si>
  <si>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</si>
  <si>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</si>
  <si>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</si>
  <si>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</si>
  <si>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</si>
  <si>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</si>
  <si>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</si>
  <si>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</si>
  <si>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</si>
  <si>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</si>
  <si>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</si>
  <si>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</si>
  <si>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</si>
  <si>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</si>
  <si>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</si>
  <si>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</si>
  <si>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</si>
  <si>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</si>
  <si>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</si>
  <si>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</si>
  <si>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</si>
  <si>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</si>
  <si>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</si>
  <si>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</si>
  <si>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</si>
  <si>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</si>
  <si>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</si>
  <si>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</si>
  <si>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</si>
  <si>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</si>
  <si>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</si>
  <si>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</si>
  <si>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</si>
  <si>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</si>
  <si>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</si>
  <si>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</si>
  <si>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</si>
  <si>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</si>
  <si>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</si>
  <si>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</si>
  <si>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</si>
  <si>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</si>
  <si>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</si>
  <si>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</si>
  <si>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</si>
  <si>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</si>
  <si>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</si>
  <si>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</si>
  <si>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</si>
  <si>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</si>
  <si>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</si>
  <si>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</si>
  <si>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</si>
  <si>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</si>
  <si>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</si>
  <si>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</si>
  <si>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</si>
  <si>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</si>
  <si>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</si>
  <si>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</si>
  <si>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</si>
  <si>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</si>
  <si>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</si>
  <si>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</si>
  <si>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</si>
  <si>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</si>
  <si>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</si>
  <si>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</si>
  <si>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</si>
  <si>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</si>
  <si>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</si>
  <si>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</si>
  <si>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</si>
  <si>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</si>
  <si>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</si>
  <si>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</si>
  <si>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</si>
  <si>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</si>
  <si>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</si>
  <si>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</si>
  <si>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</si>
  <si>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</si>
  <si>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</si>
  <si>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</si>
  <si>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</si>
  <si>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</si>
  <si>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</si>
  <si>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</si>
  <si>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</si>
  <si>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</si>
  <si>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</si>
  <si>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</si>
  <si>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</si>
  <si>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</si>
  <si>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</si>
  <si>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</si>
  <si>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</si>
  <si>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</si>
  <si>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</si>
  <si>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</si>
  <si>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</si>
  <si>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</si>
  <si>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</si>
  <si>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</si>
  <si>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</si>
  <si>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</si>
  <si>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</si>
  <si>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</si>
  <si>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</si>
  <si>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</si>
  <si>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</si>
  <si>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</si>
  <si>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</si>
  <si>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</si>
  <si>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</si>
  <si>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</si>
  <si>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</si>
  <si>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</si>
  <si>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</si>
  <si>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</si>
  <si>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</si>
  <si>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</si>
  <si>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</si>
  <si>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</si>
  <si>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</si>
  <si>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</si>
  <si>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</si>
  <si>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</si>
  <si>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</si>
  <si>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</si>
  <si>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</si>
  <si>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</si>
  <si>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</si>
  <si>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</si>
  <si>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</si>
  <si>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</si>
  <si>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</si>
  <si>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</si>
  <si>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</si>
  <si>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</si>
  <si>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</si>
  <si>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</si>
  <si>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</si>
  <si>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</si>
  <si>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</si>
  <si>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</si>
  <si>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</si>
  <si>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</si>
  <si>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</si>
  <si>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</si>
  <si>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</si>
  <si>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</si>
  <si>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</si>
  <si>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</si>
  <si>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</si>
  <si>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</si>
  <si>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</si>
  <si>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</si>
  <si>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</si>
  <si>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</si>
  <si>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</si>
  <si>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</si>
  <si>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</si>
  <si>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</si>
  <si>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</si>
  <si>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</si>
  <si>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</si>
  <si>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</si>
  <si>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</si>
  <si>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</si>
  <si>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</si>
  <si>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</si>
  <si>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</si>
  <si>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</si>
  <si>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</si>
  <si>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</si>
  <si>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</si>
  <si>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</si>
  <si>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</si>
  <si>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</si>
  <si>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</si>
  <si>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</si>
  <si>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</si>
  <si>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</si>
  <si>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</si>
  <si>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</si>
  <si>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</si>
  <si>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</si>
  <si>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</si>
  <si>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</si>
  <si>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</si>
  <si>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</si>
  <si>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</si>
  <si>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</si>
  <si>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</si>
  <si>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</si>
  <si>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</si>
  <si>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</si>
  <si>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</si>
  <si>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</si>
  <si>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</si>
  <si>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</si>
  <si>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</si>
  <si>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</si>
  <si>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</si>
  <si>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</si>
  <si>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</si>
  <si>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</si>
  <si>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</si>
  <si>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</si>
  <si>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</si>
  <si>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</si>
  <si>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</si>
  <si>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</si>
  <si>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</si>
  <si>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</si>
  <si>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</si>
  <si>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</si>
  <si>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</si>
  <si>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</si>
  <si>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</si>
  <si>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</si>
  <si>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</si>
  <si>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</si>
  <si>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</si>
  <si>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</si>
  <si>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</si>
  <si>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</si>
  <si>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</si>
  <si>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</si>
  <si>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</si>
  <si>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</si>
  <si>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</si>
  <si>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</si>
  <si>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</si>
  <si>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</si>
  <si>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</si>
  <si>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</si>
  <si>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</si>
  <si>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</si>
  <si>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</si>
  <si>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</si>
  <si>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</si>
  <si>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</si>
  <si>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</si>
  <si>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</si>
  <si>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</si>
  <si>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</si>
  <si>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</si>
  <si>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</si>
  <si>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</si>
  <si>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</si>
  <si>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</si>
  <si>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</si>
  <si>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</si>
  <si>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</si>
  <si>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</si>
  <si>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</si>
  <si>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</si>
  <si>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</si>
  <si>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</si>
  <si>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</si>
  <si>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</si>
  <si>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</si>
  <si>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</si>
  <si>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</si>
  <si>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</si>
  <si>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</si>
  <si>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</si>
  <si>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</si>
  <si>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</si>
  <si>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</si>
  <si>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</si>
  <si>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</si>
  <si>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</si>
  <si>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</si>
  <si>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</si>
  <si>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</si>
  <si>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</si>
  <si>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</si>
  <si>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</si>
  <si>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</si>
  <si>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</si>
  <si>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</si>
  <si>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</si>
  <si>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</si>
  <si>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</si>
  <si>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</si>
  <si>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</si>
  <si>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</si>
  <si>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</si>
  <si>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</si>
  <si>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</si>
  <si>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</si>
  <si>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</si>
  <si>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</si>
  <si>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</si>
  <si>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</si>
  <si>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</si>
  <si>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</si>
  <si>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</si>
  <si>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</si>
  <si>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</si>
  <si>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</si>
  <si>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</si>
  <si>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</si>
  <si>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</si>
  <si>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</si>
  <si>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</si>
  <si>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</si>
  <si>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</si>
  <si>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</si>
  <si>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</si>
  <si>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</si>
  <si>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</si>
  <si>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</si>
  <si>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</si>
  <si>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</si>
  <si>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</si>
  <si>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</si>
  <si>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</si>
  <si>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</si>
  <si>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</si>
  <si>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</si>
  <si>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</si>
  <si>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</si>
  <si>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</si>
  <si>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</si>
  <si>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</si>
  <si>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</si>
  <si>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</si>
  <si>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</si>
  <si>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</si>
  <si>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</si>
  <si>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</si>
  <si>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</si>
  <si>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</si>
  <si>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</si>
  <si>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</si>
  <si>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</si>
  <si>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</si>
  <si>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</si>
  <si>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</si>
  <si>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</si>
  <si>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</si>
  <si>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</si>
  <si>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</si>
  <si>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</si>
  <si>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</si>
  <si>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</si>
  <si>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</si>
  <si>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</si>
  <si>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</si>
  <si>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</si>
  <si>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</si>
  <si>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</si>
  <si>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</si>
  <si>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</si>
  <si>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</si>
  <si>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</si>
  <si>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</si>
  <si>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</si>
  <si>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</si>
  <si>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</si>
  <si>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</si>
  <si>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</si>
  <si>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</si>
  <si>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</si>
  <si>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</si>
  <si>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</si>
  <si>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</si>
  <si>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</si>
  <si>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</si>
  <si>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</si>
  <si>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</si>
  <si>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</si>
  <si>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</si>
  <si>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</si>
  <si>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</si>
  <si>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</si>
  <si>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</si>
  <si>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</si>
  <si>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</si>
  <si>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</si>
  <si>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</si>
  <si>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</si>
  <si>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</si>
  <si>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</si>
  <si>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</si>
  <si>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</si>
  <si>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</si>
  <si>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</si>
  <si>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</si>
  <si>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</si>
  <si>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</si>
  <si>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</si>
  <si>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</si>
  <si>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</si>
  <si>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</si>
  <si>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</si>
  <si>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</si>
  <si>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</si>
  <si>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</si>
  <si>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</si>
  <si>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</si>
  <si>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</si>
  <si>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</si>
  <si>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</si>
  <si>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</si>
  <si>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</si>
  <si>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</si>
  <si>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</si>
  <si>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</si>
  <si>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</si>
  <si>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</si>
  <si>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</si>
  <si>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</si>
  <si>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</si>
  <si>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</si>
  <si>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</si>
  <si>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</si>
  <si>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</si>
  <si>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</si>
  <si>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</si>
  <si>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</si>
  <si>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</si>
  <si>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</si>
  <si>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</si>
  <si>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</si>
  <si>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</si>
  <si>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</si>
  <si>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</si>
  <si>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</si>
  <si>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</si>
  <si>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</si>
  <si>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</si>
  <si>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</si>
  <si>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</si>
  <si>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</si>
  <si>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</si>
  <si>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</si>
  <si>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</si>
  <si>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</si>
  <si>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</si>
  <si>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</si>
  <si>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</si>
  <si>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</si>
  <si>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</si>
  <si>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</si>
  <si>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</si>
  <si>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</si>
  <si>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</si>
  <si>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</si>
  <si>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</si>
  <si>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</si>
  <si>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</si>
  <si>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</si>
  <si>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</si>
  <si>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</si>
  <si>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</si>
  <si>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</si>
  <si>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</si>
  <si>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</si>
  <si>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</si>
  <si>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</si>
  <si>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</si>
  <si>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</si>
  <si>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</si>
  <si>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</si>
  <si>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</si>
  <si>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</si>
  <si>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</si>
  <si>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</si>
  <si>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</si>
  <si>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</si>
  <si>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</si>
  <si>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</si>
  <si>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</si>
  <si>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</si>
  <si>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</si>
  <si>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</si>
  <si>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</si>
  <si>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</si>
  <si>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</si>
  <si>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</si>
  <si>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</si>
  <si>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</si>
  <si>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</si>
  <si>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</si>
  <si>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</si>
  <si>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</si>
  <si>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</si>
  <si>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</si>
  <si>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</si>
  <si>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</si>
  <si>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</si>
  <si>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</si>
  <si>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</si>
  <si>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</si>
  <si>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</si>
  <si>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</si>
  <si>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</si>
  <si>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</si>
  <si>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</si>
  <si>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</si>
  <si>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</si>
  <si>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</si>
  <si>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</si>
  <si>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</si>
  <si>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</si>
  <si>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</si>
  <si>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</si>
  <si>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</si>
  <si>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</si>
  <si>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</si>
  <si>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</si>
  <si>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</si>
  <si>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</si>
  <si>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</si>
  <si>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</si>
  <si>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</si>
  <si>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</si>
  <si>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</si>
  <si>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</si>
  <si>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</si>
  <si>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</si>
  <si>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</si>
  <si>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</si>
  <si>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</si>
  <si>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</si>
  <si>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</si>
  <si>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</si>
  <si>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</si>
  <si>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</si>
  <si>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</si>
  <si>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</si>
  <si>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</si>
  <si>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</si>
  <si>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</si>
  <si>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</si>
  <si>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</si>
  <si>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</si>
  <si>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</si>
  <si>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</si>
  <si>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</si>
  <si>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</si>
  <si>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</si>
  <si>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</si>
  <si>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</si>
  <si>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</si>
  <si>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</si>
  <si>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</si>
  <si>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</si>
  <si>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</si>
  <si>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</si>
  <si>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</si>
  <si>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</si>
  <si>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</si>
  <si>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</si>
  <si>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</si>
  <si>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</si>
  <si>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</si>
  <si>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</si>
  <si>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</si>
  <si>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</si>
  <si>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</si>
  <si>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</si>
  <si>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</si>
  <si>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</si>
  <si>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</si>
  <si>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</si>
  <si>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</si>
  <si>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</si>
  <si>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</si>
  <si>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</si>
  <si>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</si>
  <si>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</si>
  <si>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</si>
  <si>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</si>
  <si>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</si>
  <si>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</si>
  <si>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</si>
  <si>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</si>
  <si>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</si>
  <si>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</si>
  <si>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</si>
  <si>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</si>
  <si>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</si>
  <si>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</si>
  <si>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</si>
  <si>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</si>
  <si>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</si>
  <si>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</si>
  <si>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</si>
  <si>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</si>
  <si>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</si>
  <si>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</si>
  <si>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</si>
  <si>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</si>
  <si>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</si>
  <si>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</si>
  <si>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</si>
  <si>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</si>
  <si>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</si>
  <si>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</si>
  <si>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</si>
  <si>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</si>
  <si>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</si>
  <si>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</si>
  <si>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</si>
  <si>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</si>
  <si>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</si>
  <si>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</si>
  <si>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</si>
  <si>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</si>
  <si>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</si>
  <si>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</si>
  <si>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</si>
  <si>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</si>
  <si>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</si>
  <si>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</si>
  <si>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</si>
  <si>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</si>
  <si>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</si>
  <si>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</si>
  <si>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</si>
  <si>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</si>
  <si>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</si>
  <si>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</si>
  <si>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</si>
  <si>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</si>
  <si>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</si>
  <si>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</si>
  <si>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</si>
  <si>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</si>
  <si>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</si>
  <si>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</si>
  <si>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</si>
  <si>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</si>
  <si>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</si>
  <si>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</si>
  <si>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</si>
  <si>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</si>
  <si>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</si>
  <si>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</si>
  <si>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</si>
  <si>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</si>
  <si>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</si>
  <si>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</si>
  <si>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</si>
  <si>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</si>
  <si>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</si>
  <si>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</si>
  <si>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</si>
  <si>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</si>
  <si>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</si>
  <si>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</si>
  <si>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</si>
  <si>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</si>
  <si>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</si>
  <si>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</si>
  <si>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</si>
  <si>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</si>
  <si>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</si>
  <si>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</si>
  <si>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</si>
  <si>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</si>
  <si>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</si>
  <si>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</si>
  <si>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</si>
  <si>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</si>
  <si>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</si>
  <si>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</si>
  <si>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</si>
  <si>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</si>
  <si>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</si>
  <si>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</si>
  <si>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</si>
  <si>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</si>
  <si>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</si>
  <si>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</si>
  <si>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</si>
  <si>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</si>
  <si>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</si>
  <si>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</si>
  <si>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</si>
  <si>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</si>
  <si>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</si>
  <si>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</si>
  <si>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</si>
  <si>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</si>
  <si>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</si>
  <si>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</si>
  <si>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</si>
  <si>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</si>
  <si>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</si>
  <si>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</si>
  <si>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</si>
  <si>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</si>
  <si>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</si>
  <si>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</si>
  <si>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</si>
  <si>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</si>
  <si>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</si>
  <si>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</si>
  <si>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</si>
  <si>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</si>
  <si>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</si>
  <si>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</si>
  <si>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</si>
  <si>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</si>
  <si>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</si>
  <si>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</si>
  <si>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</si>
  <si>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</si>
  <si>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</si>
  <si>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</si>
  <si>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</si>
  <si>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</si>
  <si>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</si>
  <si>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</si>
  <si>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</si>
  <si>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</si>
  <si>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</si>
  <si>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</si>
  <si>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</si>
  <si>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</si>
  <si>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</si>
  <si>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</si>
  <si>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</si>
  <si>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</si>
  <si>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</si>
  <si>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</si>
  <si>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</si>
  <si>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</si>
  <si>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</si>
  <si>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</si>
  <si>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</si>
  <si>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</si>
  <si>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</si>
  <si>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</si>
  <si>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</si>
  <si>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</si>
  <si>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</si>
  <si>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</si>
  <si>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</si>
  <si>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</si>
  <si>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</si>
  <si>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</si>
  <si>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</si>
  <si>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</si>
  <si>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</si>
  <si>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</si>
  <si>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</si>
  <si>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</si>
  <si>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</si>
  <si>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</si>
  <si>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</si>
  <si>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</si>
  <si>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</si>
  <si>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</si>
  <si>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</si>
  <si>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</si>
  <si>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</si>
  <si>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</si>
  <si>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</si>
  <si>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</si>
  <si>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</si>
  <si>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</si>
  <si>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</si>
  <si>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</si>
  <si>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</si>
  <si>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</si>
  <si>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</si>
  <si>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</si>
  <si>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</si>
  <si>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</si>
  <si>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</si>
  <si>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</si>
  <si>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</si>
  <si>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</si>
  <si>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</si>
  <si>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</si>
  <si>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</si>
  <si>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</si>
  <si>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</si>
  <si>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</si>
  <si>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</si>
  <si>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</si>
  <si>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</si>
  <si>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</si>
  <si>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</si>
  <si>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</si>
  <si>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</si>
  <si>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</si>
  <si>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</si>
  <si>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</si>
  <si>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</si>
  <si>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</si>
  <si>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</si>
  <si>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</si>
  <si>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</si>
  <si>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</si>
  <si>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</si>
  <si>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</si>
  <si>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</si>
  <si>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</si>
  <si>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</si>
  <si>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</si>
  <si>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</si>
  <si>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</si>
  <si>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</si>
  <si>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</si>
  <si>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</si>
  <si>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</si>
  <si>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</si>
  <si>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</si>
  <si>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</si>
  <si>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</si>
  <si>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</si>
  <si>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</si>
  <si>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</si>
  <si>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</si>
  <si>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</si>
  <si>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</si>
  <si>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</si>
  <si>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</si>
  <si>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</si>
  <si>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</si>
  <si>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</si>
  <si>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</si>
  <si>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</si>
  <si>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</si>
  <si>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</si>
  <si>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</si>
  <si>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</si>
  <si>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</si>
  <si>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</si>
  <si>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</si>
  <si>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</si>
  <si>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</si>
  <si>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</si>
  <si>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</si>
  <si>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</si>
  <si>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</si>
  <si>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</si>
  <si>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</si>
  <si>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</si>
  <si>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</si>
  <si>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</si>
  <si>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</si>
  <si>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</si>
  <si>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</si>
  <si>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</si>
  <si>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</si>
  <si>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</si>
  <si>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</si>
  <si>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</si>
  <si>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</si>
  <si>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</si>
  <si>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</si>
  <si>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</si>
  <si>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</si>
  <si>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</si>
  <si>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</si>
  <si>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</si>
  <si>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</si>
  <si>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</si>
  <si>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</si>
  <si>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</si>
  <si>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</si>
  <si>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</si>
  <si>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</si>
  <si>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</si>
  <si>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</si>
  <si>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</si>
  <si>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</si>
  <si>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</si>
  <si>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</si>
  <si>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</si>
  <si>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</si>
  <si>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</si>
  <si>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</si>
  <si>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</si>
  <si>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</si>
  <si>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</si>
  <si>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</si>
  <si>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</si>
  <si>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</si>
  <si>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</si>
  <si>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</si>
  <si>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</si>
  <si>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</si>
  <si>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</si>
  <si>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</si>
  <si>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</si>
  <si>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</si>
  <si>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</si>
  <si>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</si>
  <si>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</si>
  <si>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</si>
  <si>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</si>
  <si>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</si>
  <si>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</si>
  <si>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</si>
  <si>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</si>
  <si>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</si>
  <si>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</si>
  <si>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</si>
  <si>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</si>
  <si>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</si>
  <si>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</si>
  <si>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</si>
  <si>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</si>
  <si>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</si>
  <si>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</si>
  <si>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</si>
  <si>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</si>
  <si>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</si>
  <si>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</si>
  <si>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</si>
  <si>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</si>
  <si>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</si>
  <si>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</si>
  <si>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</si>
  <si>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</si>
  <si>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</si>
  <si>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</si>
  <si>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</si>
  <si>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</si>
  <si>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</si>
  <si>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</si>
  <si>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</si>
  <si>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</si>
  <si>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</si>
  <si>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</si>
  <si>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</si>
  <si>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</si>
  <si>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</si>
  <si>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</si>
  <si>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</si>
  <si>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</si>
  <si>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</si>
  <si>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</si>
  <si>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</si>
  <si>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</si>
  <si>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</si>
  <si>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</si>
  <si>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</si>
  <si>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</si>
  <si>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</si>
  <si>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</si>
  <si>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</si>
  <si>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</si>
  <si>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</si>
  <si>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</si>
  <si>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</si>
  <si>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</si>
  <si>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</si>
  <si>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</si>
  <si>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</si>
  <si>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</si>
  <si>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</si>
  <si>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</si>
  <si>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</si>
  <si>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</si>
  <si>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</si>
  <si>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</si>
  <si>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</si>
  <si>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</si>
  <si>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</si>
  <si>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</si>
  <si>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</si>
  <si>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GMINA GIDLE</t>
  </si>
  <si>
    <t>ul. Pławińska 22, 97-540 Gidle</t>
  </si>
  <si>
    <t>151398675</t>
  </si>
  <si>
    <t>Katarzyna Ciupa</t>
  </si>
  <si>
    <t>Lech Bugaj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</si>
</sst>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"/>
    <numFmt numFmtId="173" formatCode="0.0"/>
    <numFmt numFmtId="174" formatCode="000000000"/>
    <numFmt numFmtId="175" formatCode="00000"/>
    <numFmt numFmtId="176" formatCode="00"/>
    <numFmt numFmtId="177" formatCode="d/mm/yyyy"/>
    <numFmt numFmtId="178" formatCode="[$-415]d\ mmmm\ yyyy"/>
    <numFmt numFmtId="179" formatCode="0.000"/>
    <numFmt numFmtId="180" formatCode="[$€-2]\ #,##0.00_);[Red]\([$€-2]\ #,##0.00\)"/>
    <numFmt numFmtId="181" formatCode="#,##0.00_ ;[Red]\-#,##0.00\ "/>
  </numFmts>
  <fonts count="6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5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34" borderId="15" xfId="0" applyNumberFormat="1" applyFill="1" applyBorder="1" applyAlignment="1" applyProtection="1">
      <alignment vertical="center"/>
      <protection locked="0"/>
    </xf>
    <xf numFmtId="181" fontId="0" fillId="34" borderId="16" xfId="0" applyNumberFormat="1" applyFill="1" applyBorder="1" applyAlignment="1" applyProtection="1">
      <alignment vertical="center"/>
      <protection locked="0"/>
    </xf>
    <xf numFmtId="181" fontId="5" fillId="0" borderId="32" xfId="0" applyNumberFormat="1" applyFont="1" applyFill="1" applyBorder="1" applyAlignment="1" applyProtection="1">
      <alignment vertical="center"/>
      <protection hidden="1"/>
    </xf>
    <xf numFmtId="181" fontId="5" fillId="0" borderId="33" xfId="0" applyNumberFormat="1" applyFont="1" applyFill="1" applyBorder="1" applyAlignment="1" applyProtection="1">
      <alignment vertical="center"/>
      <protection hidden="1"/>
    </xf>
    <xf numFmtId="181" fontId="5" fillId="34" borderId="68" xfId="0" applyNumberFormat="1" applyFont="1" applyFill="1" applyBorder="1" applyAlignment="1" applyProtection="1">
      <alignment vertical="center"/>
      <protection locked="0"/>
    </xf>
    <xf numFmtId="181" fontId="5" fillId="34" borderId="69" xfId="0" applyNumberFormat="1" applyFont="1" applyFill="1" applyBorder="1" applyAlignment="1" applyProtection="1">
      <alignment vertical="center"/>
      <protection locked="0"/>
    </xf>
    <xf numFmtId="181" fontId="5" fillId="34" borderId="70" xfId="0" applyNumberFormat="1" applyFont="1" applyFill="1" applyBorder="1" applyAlignment="1" applyProtection="1">
      <alignment vertical="center"/>
      <protection locked="0"/>
    </xf>
    <xf numFmtId="181" fontId="5" fillId="0" borderId="34" xfId="0" applyNumberFormat="1" applyFont="1" applyFill="1" applyBorder="1" applyAlignment="1" applyProtection="1">
      <alignment vertical="center"/>
      <protection hidden="1"/>
    </xf>
    <xf numFmtId="181" fontId="5" fillId="0" borderId="35" xfId="0" applyNumberFormat="1" applyFont="1" applyFill="1" applyBorder="1" applyAlignment="1" applyProtection="1">
      <alignment vertical="center"/>
      <protection hidden="1"/>
    </xf>
    <xf numFmtId="181" fontId="5" fillId="34" borderId="20" xfId="0" applyNumberFormat="1" applyFont="1" applyFill="1" applyBorder="1" applyAlignment="1" applyProtection="1">
      <alignment vertical="center"/>
      <protection locked="0"/>
    </xf>
    <xf numFmtId="181" fontId="5" fillId="34" borderId="56" xfId="0" applyNumberFormat="1" applyFont="1" applyFill="1" applyBorder="1" applyAlignment="1" applyProtection="1">
      <alignment vertical="center"/>
      <protection locked="0"/>
    </xf>
    <xf numFmtId="181" fontId="5" fillId="0" borderId="36" xfId="0" applyNumberFormat="1" applyFont="1" applyFill="1" applyBorder="1" applyAlignment="1" applyProtection="1">
      <alignment vertical="center"/>
      <protection hidden="1"/>
    </xf>
    <xf numFmtId="181" fontId="5" fillId="0" borderId="20" xfId="0" applyNumberFormat="1" applyFont="1" applyFill="1" applyBorder="1" applyAlignment="1" applyProtection="1">
      <alignment vertical="center"/>
      <protection hidden="1"/>
    </xf>
    <xf numFmtId="181" fontId="5" fillId="34" borderId="50" xfId="0" applyNumberFormat="1" applyFont="1" applyFill="1" applyBorder="1" applyAlignment="1" applyProtection="1">
      <alignment vertical="center"/>
      <protection locked="0"/>
    </xf>
    <xf numFmtId="181" fontId="5" fillId="0" borderId="37" xfId="0" applyNumberFormat="1" applyFont="1" applyFill="1" applyBorder="1" applyAlignment="1" applyProtection="1">
      <alignment vertical="center"/>
      <protection hidden="1"/>
    </xf>
    <xf numFmtId="181" fontId="5" fillId="0" borderId="30" xfId="0" applyNumberFormat="1" applyFont="1" applyBorder="1" applyAlignment="1" applyProtection="1">
      <alignment vertical="center"/>
      <protection hidden="1"/>
    </xf>
    <xf numFmtId="181" fontId="5" fillId="0" borderId="31" xfId="0" applyNumberFormat="1" applyFont="1" applyBorder="1" applyAlignment="1" applyProtection="1">
      <alignment vertical="center"/>
      <protection hidden="1"/>
    </xf>
    <xf numFmtId="181" fontId="5" fillId="0" borderId="10" xfId="0" applyNumberFormat="1" applyFont="1" applyBorder="1" applyAlignment="1" applyProtection="1">
      <alignment vertical="center"/>
      <protection hidden="1"/>
    </xf>
    <xf numFmtId="181" fontId="5" fillId="0" borderId="11" xfId="0" applyNumberFormat="1" applyFont="1" applyBorder="1" applyAlignment="1" applyProtection="1">
      <alignment vertical="center"/>
      <protection hidden="1"/>
    </xf>
    <xf numFmtId="181" fontId="5" fillId="0" borderId="10" xfId="0" applyNumberFormat="1" applyFont="1" applyBorder="1" applyAlignment="1" applyProtection="1">
      <alignment vertical="center"/>
      <protection hidden="1"/>
    </xf>
    <xf numFmtId="181" fontId="5" fillId="0" borderId="23" xfId="0" applyNumberFormat="1" applyFont="1" applyBorder="1" applyAlignment="1" applyProtection="1">
      <alignment vertical="center"/>
      <protection hidden="1"/>
    </xf>
    <xf numFmtId="181" fontId="5" fillId="0" borderId="23" xfId="0" applyNumberFormat="1" applyFont="1" applyBorder="1" applyAlignment="1" applyProtection="1">
      <alignment vertical="center"/>
      <protection hidden="1"/>
    </xf>
    <xf numFmtId="181" fontId="5" fillId="0" borderId="28" xfId="0" applyNumberFormat="1" applyFont="1" applyBorder="1" applyAlignment="1" applyProtection="1">
      <alignment vertical="center"/>
      <protection hidden="1"/>
    </xf>
    <xf numFmtId="181" fontId="5" fillId="0" borderId="29" xfId="0" applyNumberFormat="1" applyFont="1" applyBorder="1" applyAlignment="1" applyProtection="1">
      <alignment vertical="center"/>
      <protection hidden="1"/>
    </xf>
    <xf numFmtId="181" fontId="5" fillId="0" borderId="38" xfId="0" applyNumberFormat="1" applyFont="1" applyFill="1" applyBorder="1" applyAlignment="1" applyProtection="1">
      <alignment vertical="center"/>
      <protection hidden="1"/>
    </xf>
    <xf numFmtId="181" fontId="5" fillId="0" borderId="39" xfId="0" applyNumberFormat="1" applyFont="1" applyFill="1" applyBorder="1" applyAlignment="1" applyProtection="1">
      <alignment vertical="center"/>
      <protection hidden="1"/>
    </xf>
    <xf numFmtId="181" fontId="5" fillId="0" borderId="35" xfId="0" applyNumberFormat="1" applyFont="1" applyFill="1" applyBorder="1" applyAlignment="1" applyProtection="1">
      <alignment vertical="center"/>
      <protection hidden="1"/>
    </xf>
    <xf numFmtId="181" fontId="5" fillId="0" borderId="40" xfId="0" applyNumberFormat="1" applyFont="1" applyBorder="1" applyAlignment="1" applyProtection="1">
      <alignment vertical="center"/>
      <protection hidden="1"/>
    </xf>
    <xf numFmtId="181" fontId="5" fillId="0" borderId="35" xfId="0" applyNumberFormat="1" applyFont="1" applyBorder="1" applyAlignment="1" applyProtection="1">
      <alignment vertical="center"/>
      <protection hidden="1"/>
    </xf>
    <xf numFmtId="181" fontId="5" fillId="0" borderId="41" xfId="0" applyNumberFormat="1" applyFont="1" applyBorder="1" applyAlignment="1" applyProtection="1">
      <alignment vertical="center"/>
      <protection hidden="1"/>
    </xf>
    <xf numFmtId="181" fontId="5" fillId="0" borderId="71" xfId="0" applyNumberFormat="1" applyFont="1" applyFill="1" applyBorder="1" applyAlignment="1" applyProtection="1">
      <alignment vertical="center"/>
      <protection hidden="1"/>
    </xf>
    <xf numFmtId="181" fontId="5" fillId="0" borderId="41" xfId="0" applyNumberFormat="1" applyFont="1" applyFill="1" applyBorder="1" applyAlignment="1" applyProtection="1">
      <alignment vertical="center"/>
      <protection hidden="1"/>
    </xf>
    <xf numFmtId="181" fontId="5" fillId="0" borderId="42" xfId="0" applyNumberFormat="1" applyFont="1" applyFill="1" applyBorder="1" applyAlignment="1" applyProtection="1">
      <alignment vertical="center"/>
      <protection hidden="1"/>
    </xf>
    <xf numFmtId="181" fontId="5" fillId="0" borderId="42" xfId="0" applyNumberFormat="1" applyFont="1" applyBorder="1" applyAlignment="1" applyProtection="1">
      <alignment vertical="center"/>
      <protection hidden="1"/>
    </xf>
    <xf numFmtId="181" fontId="5" fillId="33" borderId="43" xfId="0" applyNumberFormat="1" applyFont="1" applyFill="1" applyBorder="1" applyAlignment="1" applyProtection="1">
      <alignment vertical="center"/>
      <protection locked="0"/>
    </xf>
    <xf numFmtId="181" fontId="5" fillId="33" borderId="28" xfId="0" applyNumberFormat="1" applyFont="1" applyFill="1" applyBorder="1" applyAlignment="1" applyProtection="1">
      <alignment vertical="center"/>
      <protection locked="0"/>
    </xf>
    <xf numFmtId="181" fontId="5" fillId="33" borderId="35" xfId="0" applyNumberFormat="1" applyFont="1" applyFill="1" applyBorder="1" applyAlignment="1" applyProtection="1">
      <alignment vertical="center"/>
      <protection locked="0"/>
    </xf>
    <xf numFmtId="181" fontId="5" fillId="33" borderId="41" xfId="0" applyNumberFormat="1" applyFont="1" applyFill="1" applyBorder="1" applyAlignment="1" applyProtection="1">
      <alignment vertical="center"/>
      <protection locked="0"/>
    </xf>
    <xf numFmtId="181" fontId="5" fillId="33" borderId="29" xfId="0" applyNumberFormat="1" applyFont="1" applyFill="1" applyBorder="1" applyAlignment="1" applyProtection="1">
      <alignment vertical="center"/>
      <protection locked="0"/>
    </xf>
    <xf numFmtId="181" fontId="5" fillId="33" borderId="39" xfId="0" applyNumberFormat="1" applyFont="1" applyFill="1" applyBorder="1" applyAlignment="1" applyProtection="1">
      <alignment vertical="center"/>
      <protection locked="0"/>
    </xf>
    <xf numFmtId="181" fontId="5" fillId="33" borderId="35" xfId="0" applyNumberFormat="1" applyFont="1" applyFill="1" applyBorder="1" applyAlignment="1" applyProtection="1">
      <alignment vertical="center"/>
      <protection locked="0"/>
    </xf>
    <xf numFmtId="181" fontId="5" fillId="33" borderId="41" xfId="0" applyNumberFormat="1" applyFont="1" applyFill="1" applyBorder="1" applyAlignment="1" applyProtection="1">
      <alignment vertical="center"/>
      <protection locked="0"/>
    </xf>
    <xf numFmtId="181" fontId="5" fillId="0" borderId="34" xfId="0" applyNumberFormat="1" applyFont="1" applyFill="1" applyBorder="1" applyAlignment="1" applyProtection="1">
      <alignment vertical="center"/>
      <protection hidden="1"/>
    </xf>
    <xf numFmtId="181" fontId="5" fillId="0" borderId="44" xfId="0" applyNumberFormat="1" applyFont="1" applyFill="1" applyBorder="1" applyAlignment="1" applyProtection="1">
      <alignment vertical="center"/>
      <protection hidden="1"/>
    </xf>
    <xf numFmtId="181" fontId="5" fillId="0" borderId="43" xfId="0" applyNumberFormat="1" applyFont="1" applyFill="1" applyBorder="1" applyAlignment="1" applyProtection="1">
      <alignment vertical="center"/>
      <protection hidden="1"/>
    </xf>
    <xf numFmtId="181" fontId="5" fillId="0" borderId="28" xfId="0" applyNumberFormat="1" applyFont="1" applyFill="1" applyBorder="1" applyAlignment="1" applyProtection="1">
      <alignment vertical="center"/>
      <protection hidden="1"/>
    </xf>
    <xf numFmtId="181" fontId="5" fillId="0" borderId="29" xfId="0" applyNumberFormat="1" applyFont="1" applyFill="1" applyBorder="1" applyAlignment="1" applyProtection="1">
      <alignment vertical="center"/>
      <protection hidden="1"/>
    </xf>
    <xf numFmtId="181" fontId="5" fillId="33" borderId="40" xfId="0" applyNumberFormat="1" applyFont="1" applyFill="1" applyBorder="1" applyAlignment="1" applyProtection="1">
      <alignment vertical="center"/>
      <protection locked="0"/>
    </xf>
    <xf numFmtId="181" fontId="5" fillId="0" borderId="45" xfId="0" applyNumberFormat="1" applyFont="1" applyFill="1" applyBorder="1" applyAlignment="1" applyProtection="1">
      <alignment vertical="center"/>
      <protection hidden="1"/>
    </xf>
    <xf numFmtId="181" fontId="5" fillId="0" borderId="46" xfId="0" applyNumberFormat="1" applyFont="1" applyFill="1" applyBorder="1" applyAlignment="1" applyProtection="1">
      <alignment vertical="center"/>
      <protection hidden="1"/>
    </xf>
    <xf numFmtId="181" fontId="5" fillId="0" borderId="47" xfId="0" applyNumberFormat="1" applyFont="1" applyFill="1" applyBorder="1" applyAlignment="1" applyProtection="1">
      <alignment vertical="center"/>
      <protection hidden="1"/>
    </xf>
    <xf numFmtId="181" fontId="5" fillId="0" borderId="48" xfId="0" applyNumberFormat="1" applyFont="1" applyFill="1" applyBorder="1" applyAlignment="1" applyProtection="1">
      <alignment vertical="center"/>
      <protection hidden="1"/>
    </xf>
    <xf numFmtId="181" fontId="5" fillId="33" borderId="48" xfId="0" applyNumberFormat="1" applyFont="1" applyFill="1" applyBorder="1" applyAlignment="1" applyProtection="1">
      <alignment vertical="center"/>
      <protection locked="0"/>
    </xf>
    <xf numFmtId="181" fontId="5" fillId="33" borderId="49" xfId="0" applyNumberFormat="1" applyFont="1" applyFill="1" applyBorder="1" applyAlignment="1" applyProtection="1">
      <alignment vertical="center"/>
      <protection locked="0"/>
    </xf>
    <xf numFmtId="181" fontId="5" fillId="33" borderId="50" xfId="0" applyNumberFormat="1" applyFont="1" applyFill="1" applyBorder="1" applyAlignment="1" applyProtection="1">
      <alignment vertical="center"/>
      <protection locked="0"/>
    </xf>
    <xf numFmtId="181" fontId="5" fillId="0" borderId="21" xfId="0" applyNumberFormat="1" applyFont="1" applyFill="1" applyBorder="1" applyAlignment="1" applyProtection="1">
      <alignment vertical="center"/>
      <protection hidden="1"/>
    </xf>
    <xf numFmtId="181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9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5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4" fontId="1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81" fontId="13" fillId="34" borderId="72" xfId="0" applyNumberFormat="1" applyFont="1" applyFill="1" applyBorder="1" applyAlignment="1" applyProtection="1">
      <alignment horizontal="right" vertical="center"/>
      <protection locked="0"/>
    </xf>
    <xf numFmtId="181" fontId="13" fillId="34" borderId="64" xfId="0" applyNumberFormat="1" applyFont="1" applyFill="1" applyBorder="1" applyAlignment="1" applyProtection="1">
      <alignment horizontal="right" vertical="center"/>
      <protection locked="0"/>
    </xf>
    <xf numFmtId="181" fontId="13" fillId="34" borderId="73" xfId="0" applyNumberFormat="1" applyFont="1" applyFill="1" applyBorder="1" applyAlignment="1" applyProtection="1">
      <alignment horizontal="right" vertical="center"/>
      <protection locked="0"/>
    </xf>
    <xf numFmtId="181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4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2020-04-16a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2</v>
      </c>
      <c r="I2">
        <v>0</v>
      </c>
      <c r="L2">
        <v>0</v>
      </c>
      <c r="M2">
        <v>0</v>
      </c>
    </row>
    <row r="3" spans="1:13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2</v>
      </c>
      <c r="I3">
        <v>0</v>
      </c>
      <c r="L3">
        <v>0</v>
      </c>
      <c r="M3">
        <v>0</v>
      </c>
    </row>
    <row r="4" spans="1:13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2</v>
      </c>
      <c r="I4">
        <v>0</v>
      </c>
      <c r="L4">
        <v>0</v>
      </c>
      <c r="M4">
        <v>0</v>
      </c>
    </row>
    <row r="5" spans="1:13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2</v>
      </c>
      <c r="I5">
        <v>0</v>
      </c>
      <c r="L5">
        <v>0</v>
      </c>
      <c r="M5">
        <v>0</v>
      </c>
    </row>
    <row r="6" spans="1:13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2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2</v>
      </c>
      <c r="I7">
        <v>0</v>
      </c>
      <c r="L7">
        <v>0</v>
      </c>
      <c r="M7">
        <v>0</v>
      </c>
    </row>
    <row r="8" spans="1:13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2</v>
      </c>
      <c r="I8">
        <v>0</v>
      </c>
      <c r="L8">
        <v>0</v>
      </c>
      <c r="M8">
        <v>0</v>
      </c>
    </row>
    <row r="9" spans="1:13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2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2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2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2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2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2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2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2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2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6"/>
  <sheetViews>
    <sheetView zoomScalePageLayoutView="0" workbookViewId="0" topLeftCell="A2819">
      <selection activeCell="E2842" sqref="E2842:E2846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1012032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1012000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6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  <row r="2843" spans="5:11" ht="12.75">
      <c r="E2843" s="169" t="str">
        <f t="shared" si="44"/>
        <v>1004063</v>
      </c>
      <c r="F2843" s="381">
        <v>4</v>
      </c>
      <c r="G2843" s="381">
        <v>6</v>
      </c>
      <c r="H2843" s="381">
        <v>3</v>
      </c>
      <c r="I2843" s="381" t="s">
        <v>2201</v>
      </c>
      <c r="J2843" s="381" t="s">
        <v>508</v>
      </c>
      <c r="K2843" s="381">
        <v>10</v>
      </c>
    </row>
    <row r="2844" spans="5:11" ht="12.75">
      <c r="E2844" s="169" t="str">
        <f t="shared" si="44"/>
        <v>1018043</v>
      </c>
      <c r="F2844" s="381">
        <v>18</v>
      </c>
      <c r="G2844" s="381">
        <v>4</v>
      </c>
      <c r="H2844" s="381">
        <v>3</v>
      </c>
      <c r="I2844" s="381" t="s">
        <v>2201</v>
      </c>
      <c r="J2844" s="381" t="s">
        <v>621</v>
      </c>
      <c r="K2844" s="381">
        <v>10</v>
      </c>
    </row>
    <row r="2845" spans="5:11" ht="12.75">
      <c r="E2845" s="169" t="str">
        <f t="shared" si="44"/>
        <v>1420043</v>
      </c>
      <c r="F2845" s="381">
        <v>20</v>
      </c>
      <c r="G2845" s="381">
        <v>4</v>
      </c>
      <c r="H2845" s="381">
        <v>3</v>
      </c>
      <c r="I2845" s="381" t="s">
        <v>2201</v>
      </c>
      <c r="J2845" s="381" t="s">
        <v>1004</v>
      </c>
      <c r="K2845" s="381">
        <v>14</v>
      </c>
    </row>
    <row r="2846" spans="5:11" ht="12.75">
      <c r="E2846" s="169" t="str">
        <f t="shared" si="44"/>
        <v>2609033</v>
      </c>
      <c r="F2846" s="381">
        <v>9</v>
      </c>
      <c r="G2846" s="381">
        <v>3</v>
      </c>
      <c r="H2846" s="381">
        <v>3</v>
      </c>
      <c r="I2846" s="381" t="s">
        <v>2201</v>
      </c>
      <c r="J2846" s="381" t="s">
        <v>1779</v>
      </c>
      <c r="K2846" s="381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90" zoomScaleNormal="90" workbookViewId="0" topLeftCell="A1">
      <pane xSplit="2" ySplit="23" topLeftCell="C30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F13" sqref="F13:I13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24" t="s">
        <v>2824</v>
      </c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102"/>
      <c r="O2" s="103"/>
      <c r="P2" s="103"/>
      <c r="Q2" s="103"/>
      <c r="R2" s="104"/>
    </row>
    <row r="3" spans="1:18" ht="37.5" customHeight="1">
      <c r="A3" s="413" t="s">
        <v>2946</v>
      </c>
      <c r="B3" s="414"/>
      <c r="C3" s="427"/>
      <c r="D3" s="428"/>
      <c r="E3" s="428"/>
      <c r="F3" s="428"/>
      <c r="G3" s="428"/>
      <c r="H3" s="428"/>
      <c r="I3" s="428"/>
      <c r="J3" s="428"/>
      <c r="K3" s="428"/>
      <c r="L3" s="428"/>
      <c r="M3" s="429"/>
      <c r="N3" s="105" t="s">
        <v>2567</v>
      </c>
      <c r="O3" s="106"/>
      <c r="Q3" s="106"/>
      <c r="R3" s="107"/>
    </row>
    <row r="4" spans="1:18" ht="15" customHeight="1">
      <c r="A4" s="413"/>
      <c r="B4" s="414"/>
      <c r="C4" s="421" t="s">
        <v>2509</v>
      </c>
      <c r="D4" s="422"/>
      <c r="E4" s="422"/>
      <c r="F4" s="422"/>
      <c r="G4" s="422"/>
      <c r="H4" s="422"/>
      <c r="I4" s="422"/>
      <c r="J4" s="422"/>
      <c r="K4" s="422"/>
      <c r="L4" s="422"/>
      <c r="M4" s="423"/>
      <c r="N4" s="434" t="str">
        <f>+"Regionalna Izba Obrachunkowa 
"&amp;IF(OR(F12&lt;&gt;"",ISBLANK(F11)),"",VLOOKUP(F11,ustawienia!A1:C16,3,FALSE))</f>
        <v>Regionalna Izba Obrachunkowa 
w Łodzi</v>
      </c>
      <c r="O4" s="435"/>
      <c r="P4" s="435"/>
      <c r="Q4" s="435"/>
      <c r="R4" s="107"/>
    </row>
    <row r="5" spans="1:35" ht="18" customHeight="1">
      <c r="A5" s="358" t="s">
        <v>2545</v>
      </c>
      <c r="B5" s="107"/>
      <c r="C5" s="453" t="str">
        <f>IF(AND(SUM(H8,K8,SUM(F11:I11))&gt;0,C24=0,SUM(F46:F48)=0),"w sprawozdaniu nie podano żadnych kwot - sprawozdanie zerowe","")</f>
        <v>w sprawozdaniu nie podano żadnych kwot - sprawozdanie zerowe</v>
      </c>
      <c r="D5" s="454"/>
      <c r="E5" s="454"/>
      <c r="F5" s="454"/>
      <c r="G5" s="454"/>
      <c r="H5" s="454"/>
      <c r="I5" s="454"/>
      <c r="J5" s="454"/>
      <c r="K5" s="454"/>
      <c r="L5" s="454"/>
      <c r="M5" s="455"/>
      <c r="N5" s="434"/>
      <c r="O5" s="435"/>
      <c r="P5" s="435"/>
      <c r="Q5" s="435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49" t="s">
        <v>2947</v>
      </c>
      <c r="B6" s="450"/>
      <c r="C6" s="456" t="s">
        <v>2199</v>
      </c>
      <c r="D6" s="457"/>
      <c r="E6" s="457"/>
      <c r="F6" s="457"/>
      <c r="G6" s="457"/>
      <c r="H6" s="457"/>
      <c r="I6" s="457"/>
      <c r="J6" s="457"/>
      <c r="K6" s="457"/>
      <c r="L6" s="457"/>
      <c r="M6" s="458"/>
      <c r="N6" s="434"/>
      <c r="O6" s="435"/>
      <c r="P6" s="435"/>
      <c r="Q6" s="435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19"/>
      <c r="D7" s="420"/>
      <c r="E7" s="420"/>
      <c r="F7" s="420"/>
      <c r="G7" s="420"/>
      <c r="H7" s="420"/>
      <c r="I7" s="420"/>
      <c r="J7" s="420"/>
      <c r="K7" s="219">
        <f>+IF(ISBLANK(ROK),"podaj ROK","")</f>
      </c>
      <c r="L7" s="106"/>
      <c r="M7" s="107"/>
      <c r="N7" s="434"/>
      <c r="O7" s="435"/>
      <c r="P7" s="435"/>
      <c r="Q7" s="435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51" t="s">
        <v>2948</v>
      </c>
      <c r="B8" s="452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2</v>
      </c>
      <c r="I8" s="223" t="s">
        <v>2532</v>
      </c>
      <c r="J8" s="223" t="s">
        <v>2515</v>
      </c>
      <c r="K8" s="96">
        <v>2020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1</v>
      </c>
      <c r="V8" s="220">
        <f t="shared" si="1"/>
        <v>5</v>
      </c>
      <c r="W8" s="220">
        <f t="shared" si="1"/>
        <v>1</v>
      </c>
      <c r="X8" s="220">
        <f t="shared" si="1"/>
        <v>3</v>
      </c>
      <c r="Y8" s="220">
        <f t="shared" si="1"/>
        <v>9</v>
      </c>
      <c r="Z8" s="220">
        <f t="shared" si="1"/>
        <v>8</v>
      </c>
      <c r="AA8" s="220">
        <f t="shared" si="1"/>
        <v>6</v>
      </c>
      <c r="AB8" s="220">
        <f t="shared" si="1"/>
        <v>7</v>
      </c>
      <c r="AC8" s="220">
        <f t="shared" si="1"/>
        <v>5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15" t="str">
        <f>IF(F12&lt;&gt;"","nie ma takiego województwa",IF(OR(ISBLANK(F11),ISBLANK(G11),ISBLANK(H11),ISBLANK(I11)),"",VLOOKUP(F11,ustawienia!A1:B16,2,0)))</f>
        <v>łódzkie</v>
      </c>
      <c r="D9" s="415"/>
      <c r="E9" s="416"/>
      <c r="F9" s="430" t="s">
        <v>2520</v>
      </c>
      <c r="G9" s="431"/>
      <c r="H9" s="431"/>
      <c r="I9" s="431"/>
      <c r="J9" s="431"/>
      <c r="K9" s="431"/>
      <c r="L9" s="431"/>
      <c r="M9" s="432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15" t="str">
        <f>IF(OR(G12&lt;&gt;"",AND(G11&lt;&gt;"",ISERROR(VLOOKUP(ustawienia!A19,ustawienia!E1:K2999,6,0)))),"nie ma takiego powiatu",IF(OR(ISBLANK(F11),ISBLANK(G11),ISBLANK(H11),ISBLANK(I11),G11=0),"",VLOOKUP(ustawienia!A19,ustawienia!E1:K2999,6,0)))</f>
        <v>radomszczański</v>
      </c>
      <c r="D10" s="415"/>
      <c r="E10" s="416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17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Gidle</v>
      </c>
      <c r="D11" s="417"/>
      <c r="E11" s="418"/>
      <c r="F11" s="92">
        <v>10</v>
      </c>
      <c r="G11" s="93">
        <v>12</v>
      </c>
      <c r="H11" s="93">
        <v>3</v>
      </c>
      <c r="I11" s="94">
        <v>2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33">
        <f>IF(OR(F12&lt;&gt;"",G12&lt;&gt;"",H12&lt;&gt;"",I12&lt;&gt;"",AND(I11&lt;&gt;"",ISERROR(VLOOKUP(ustawienia!A18,ustawienia!E1:E2999,1,0)))),"nie ma takiej jednostki samorządu terytorialnego","")</f>
      </c>
      <c r="G13" s="433"/>
      <c r="H13" s="433"/>
      <c r="I13" s="433"/>
      <c r="M13" s="106"/>
      <c r="N13" s="106"/>
    </row>
    <row r="14" ht="13.5" hidden="1" thickBot="1"/>
    <row r="15" spans="1:18" ht="12.75">
      <c r="A15" s="489" t="s">
        <v>2526</v>
      </c>
      <c r="B15" s="490"/>
      <c r="C15" s="123"/>
      <c r="D15" s="479" t="s">
        <v>2551</v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1"/>
      <c r="P15" s="479" t="s">
        <v>2510</v>
      </c>
      <c r="Q15" s="480"/>
      <c r="R15" s="481"/>
    </row>
    <row r="16" spans="1:18" ht="14.25" customHeight="1">
      <c r="A16" s="491"/>
      <c r="B16" s="492"/>
      <c r="C16" s="124" t="s">
        <v>2552</v>
      </c>
      <c r="D16" s="482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4"/>
      <c r="P16" s="482"/>
      <c r="Q16" s="483"/>
      <c r="R16" s="484"/>
    </row>
    <row r="17" spans="1:18" ht="12.75">
      <c r="A17" s="491"/>
      <c r="B17" s="49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1"/>
      <c r="B18" s="49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1"/>
      <c r="B19" s="49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91"/>
      <c r="B20" s="49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1"/>
      <c r="B21" s="49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93"/>
      <c r="B22" s="49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95">
        <v>1</v>
      </c>
      <c r="B23" s="399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387" t="s">
        <v>2533</v>
      </c>
      <c r="B24" s="388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9" t="s">
        <v>2526</v>
      </c>
      <c r="B39" s="500"/>
      <c r="C39" s="500"/>
      <c r="D39" s="500"/>
      <c r="E39" s="501"/>
      <c r="F39" s="19"/>
      <c r="G39" s="446" t="s">
        <v>2593</v>
      </c>
      <c r="H39" s="447"/>
      <c r="I39" s="447"/>
      <c r="J39" s="447"/>
      <c r="K39" s="447"/>
      <c r="L39" s="448"/>
      <c r="M39" s="3"/>
    </row>
    <row r="40" spans="1:13" s="166" customFormat="1" ht="12.75">
      <c r="A40" s="502"/>
      <c r="B40" s="503"/>
      <c r="C40" s="503"/>
      <c r="D40" s="503"/>
      <c r="E40" s="50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2"/>
      <c r="B41" s="503"/>
      <c r="C41" s="503"/>
      <c r="D41" s="503"/>
      <c r="E41" s="50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2"/>
      <c r="B42" s="503"/>
      <c r="C42" s="503"/>
      <c r="D42" s="503"/>
      <c r="E42" s="50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2"/>
      <c r="B43" s="503"/>
      <c r="C43" s="503"/>
      <c r="D43" s="503"/>
      <c r="E43" s="50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5"/>
      <c r="B44" s="506"/>
      <c r="C44" s="506"/>
      <c r="D44" s="506"/>
      <c r="E44" s="50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2">
        <v>1</v>
      </c>
      <c r="B45" s="443"/>
      <c r="C45" s="443"/>
      <c r="D45" s="443"/>
      <c r="E45" s="44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5" t="s">
        <v>912</v>
      </c>
      <c r="B46" s="437"/>
      <c r="C46" s="437"/>
      <c r="D46" s="437"/>
      <c r="E46" s="438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36" t="s">
        <v>2586</v>
      </c>
      <c r="B47" s="437"/>
      <c r="C47" s="437"/>
      <c r="D47" s="437"/>
      <c r="E47" s="438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9" t="s">
        <v>2587</v>
      </c>
      <c r="B48" s="440"/>
      <c r="C48" s="440"/>
      <c r="D48" s="440"/>
      <c r="E48" s="441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6" t="s">
        <v>2808</v>
      </c>
      <c r="B53" s="467" t="s">
        <v>2526</v>
      </c>
      <c r="C53" s="467"/>
      <c r="D53" s="468"/>
      <c r="E53" s="461" t="s">
        <v>2803</v>
      </c>
      <c r="F53" s="214" t="s">
        <v>2804</v>
      </c>
      <c r="G53" s="461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7"/>
      <c r="B54" s="469"/>
      <c r="C54" s="469"/>
      <c r="D54" s="470"/>
      <c r="E54" s="462"/>
      <c r="F54" s="216" t="s">
        <v>2806</v>
      </c>
      <c r="G54" s="48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8">
        <v>2</v>
      </c>
      <c r="C55" s="398"/>
      <c r="D55" s="399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400" t="s">
        <v>915</v>
      </c>
      <c r="C56" s="400"/>
      <c r="D56" s="401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2" t="s">
        <v>916</v>
      </c>
      <c r="C57" s="402"/>
      <c r="D57" s="403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9" t="s">
        <v>2526</v>
      </c>
      <c r="B60" s="390"/>
      <c r="C60" s="390"/>
      <c r="D60" s="39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2">
        <v>1</v>
      </c>
      <c r="B61" s="393"/>
      <c r="C61" s="393"/>
      <c r="D61" s="39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5" t="s">
        <v>918</v>
      </c>
      <c r="B62" s="396"/>
      <c r="C62" s="396"/>
      <c r="D62" s="397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5" t="s">
        <v>921</v>
      </c>
      <c r="B63" s="396"/>
      <c r="C63" s="396"/>
      <c r="D63" s="397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5" t="s">
        <v>922</v>
      </c>
      <c r="B64" s="396"/>
      <c r="C64" s="396"/>
      <c r="D64" s="397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4" t="s">
        <v>923</v>
      </c>
      <c r="B65" s="385"/>
      <c r="C65" s="385"/>
      <c r="D65" s="386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5" t="s">
        <v>2526</v>
      </c>
      <c r="B69" s="486"/>
      <c r="C69" s="486"/>
      <c r="D69" s="487"/>
      <c r="E69" s="477" t="s">
        <v>925</v>
      </c>
      <c r="F69" s="478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1">
        <v>1</v>
      </c>
      <c r="B70" s="476"/>
      <c r="C70" s="476"/>
      <c r="D70" s="412"/>
      <c r="E70" s="411">
        <v>2</v>
      </c>
      <c r="F70" s="412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8" t="s">
        <v>926</v>
      </c>
      <c r="B71" s="409"/>
      <c r="C71" s="409"/>
      <c r="D71" s="410"/>
      <c r="E71" s="382">
        <f>'42-samorz.inst.kult.'!E71:F71+'62-samodz.publ.ZOZ samorz.'!E71:F71+'82-samorz.osoba prawna'!E71:F71</f>
        <v>0</v>
      </c>
      <c r="F71" s="38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3" t="s">
        <v>927</v>
      </c>
      <c r="B72" s="474"/>
      <c r="C72" s="474"/>
      <c r="D72" s="475"/>
      <c r="E72" s="471">
        <f>'42-samorz.inst.kult.'!E72:F72+'62-samodz.publ.ZOZ samorz.'!E72:F72+'82-samorz.osoba prawna'!E72:F72</f>
        <v>0</v>
      </c>
      <c r="F72" s="472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3" t="s">
        <v>2526</v>
      </c>
      <c r="B76" s="464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5">
        <v>1</v>
      </c>
      <c r="B77" s="466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8" t="s">
        <v>2813</v>
      </c>
      <c r="B78" s="509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04" t="s">
        <v>2534</v>
      </c>
      <c r="C82" s="40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06"/>
      <c r="C83" s="407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59" t="s">
        <v>2949</v>
      </c>
      <c r="B88" s="459"/>
      <c r="D88" s="218">
        <v>343272111</v>
      </c>
      <c r="F88" s="207">
        <f ca="1">TODAY()</f>
        <v>44026</v>
      </c>
      <c r="H88" s="459" t="s">
        <v>2950</v>
      </c>
      <c r="I88" s="459"/>
      <c r="J88" s="459"/>
      <c r="K88" s="459"/>
    </row>
    <row r="89" spans="1:11" ht="4.5" customHeight="1">
      <c r="A89" s="460" t="s">
        <v>2513</v>
      </c>
      <c r="B89" s="460"/>
      <c r="D89" s="114" t="s">
        <v>2511</v>
      </c>
      <c r="F89" s="114" t="s">
        <v>2511</v>
      </c>
      <c r="H89" s="460"/>
      <c r="I89" s="460"/>
      <c r="J89" s="460"/>
      <c r="K89" s="460"/>
    </row>
    <row r="90" spans="1:11" ht="14.25" customHeight="1">
      <c r="A90" s="510" t="s">
        <v>2800</v>
      </c>
      <c r="B90" s="510"/>
      <c r="D90" s="206" t="s">
        <v>2547</v>
      </c>
      <c r="F90" s="114" t="s">
        <v>2548</v>
      </c>
      <c r="H90" s="460" t="s">
        <v>2801</v>
      </c>
      <c r="I90" s="460"/>
      <c r="J90" s="460"/>
      <c r="K90" s="460"/>
    </row>
    <row r="91" spans="1:11" ht="14.25" customHeight="1">
      <c r="A91" s="498">
        <f>+IF(ISBLANK(A88),"Brak nazwiska Skarbnika","")</f>
      </c>
      <c r="B91" s="498"/>
      <c r="D91" s="230">
        <f>+IF(ISBLANK(D88),"Brak telefonu","")</f>
      </c>
      <c r="H91" s="498">
        <f>+IF(ISBLANK(H88),"Brak nazwiska","")</f>
      </c>
      <c r="I91" s="498"/>
      <c r="J91" s="498"/>
      <c r="K91" s="498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3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H47" sqref="H47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24" t="s">
        <v>2824</v>
      </c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2" t="str">
        <f>+IF(ISBLANK(JEDNOSTKA),"",JEDNOSTKA)</f>
        <v>GMINA GIDLE</v>
      </c>
      <c r="B3" s="513"/>
      <c r="C3" s="427"/>
      <c r="D3" s="428"/>
      <c r="E3" s="428"/>
      <c r="F3" s="428"/>
      <c r="G3" s="428"/>
      <c r="H3" s="428"/>
      <c r="I3" s="428"/>
      <c r="J3" s="428"/>
      <c r="K3" s="428"/>
      <c r="L3" s="428"/>
      <c r="M3" s="429"/>
      <c r="N3" s="176" t="s">
        <v>2567</v>
      </c>
      <c r="O3" s="167"/>
      <c r="P3" s="167"/>
      <c r="Q3" s="167"/>
      <c r="R3" s="107"/>
    </row>
    <row r="4" spans="1:20" s="13" customFormat="1" ht="15" customHeight="1">
      <c r="A4" s="512"/>
      <c r="B4" s="513"/>
      <c r="C4" s="529" t="s">
        <v>2798</v>
      </c>
      <c r="D4" s="422"/>
      <c r="E4" s="422"/>
      <c r="F4" s="422"/>
      <c r="G4" s="422"/>
      <c r="H4" s="422"/>
      <c r="I4" s="422"/>
      <c r="J4" s="422"/>
      <c r="K4" s="422"/>
      <c r="L4" s="422"/>
      <c r="M4" s="423"/>
      <c r="N4" s="434" t="str">
        <f>+IF(ISBLANK(Adresat),"",Adresat)</f>
        <v>Regionalna Izba Obrachunkowa 
w Łodzi</v>
      </c>
      <c r="O4" s="524"/>
      <c r="P4" s="524"/>
      <c r="Q4" s="524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19"/>
      <c r="D5" s="522"/>
      <c r="E5" s="522"/>
      <c r="F5" s="522"/>
      <c r="G5" s="522"/>
      <c r="H5" s="522"/>
      <c r="I5" s="522"/>
      <c r="J5" s="522"/>
      <c r="K5" s="522"/>
      <c r="L5" s="522"/>
      <c r="M5" s="523"/>
      <c r="N5" s="434"/>
      <c r="O5" s="524"/>
      <c r="P5" s="524"/>
      <c r="Q5" s="524"/>
      <c r="R5" s="107"/>
      <c r="T5" s="13" t="b">
        <f>+IF(T1=1,FALSE,IF(T1=2,TRUE,FALSE))</f>
        <v>0</v>
      </c>
    </row>
    <row r="6" spans="1:18" s="13" customFormat="1" ht="39" customHeight="1" thickBot="1">
      <c r="A6" s="514" t="str">
        <f>+IF(ISBLANK('99-zbiorczo'!A6:B6),"",+'99-zbiorczo'!A6:B6)</f>
        <v>ul. Pławińska 22, 97-540 Gidle</v>
      </c>
      <c r="B6" s="515"/>
      <c r="C6" s="456" t="s">
        <v>2199</v>
      </c>
      <c r="D6" s="510"/>
      <c r="E6" s="510"/>
      <c r="F6" s="510"/>
      <c r="G6" s="510"/>
      <c r="H6" s="510"/>
      <c r="I6" s="510"/>
      <c r="J6" s="510"/>
      <c r="K6" s="510"/>
      <c r="L6" s="510"/>
      <c r="M6" s="458"/>
      <c r="N6" s="434"/>
      <c r="O6" s="524"/>
      <c r="P6" s="524"/>
      <c r="Q6" s="524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34"/>
      <c r="O7" s="524"/>
      <c r="P7" s="524"/>
      <c r="Q7" s="524"/>
      <c r="R7" s="107"/>
    </row>
    <row r="8" spans="1:18" s="13" customFormat="1" ht="16.5" customHeight="1" thickBot="1">
      <c r="A8" s="516" t="str">
        <f>+IF(ISBLANK(REGON),"",+REGON)</f>
        <v>151398675</v>
      </c>
      <c r="B8" s="517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2</v>
      </c>
      <c r="I8" s="223" t="s">
        <v>2532</v>
      </c>
      <c r="J8" s="224" t="s">
        <v>2515</v>
      </c>
      <c r="K8" s="225">
        <f>+IF(ISBLANK(ROK),"",+ROK)</f>
        <v>2020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20" t="str">
        <f>+IF(ISBLANK(NZW_WOJ),"",NZW_WOJ)</f>
        <v>łódzkie</v>
      </c>
      <c r="D9" s="520"/>
      <c r="E9" s="521"/>
      <c r="F9" s="430" t="s">
        <v>2520</v>
      </c>
      <c r="G9" s="431"/>
      <c r="H9" s="431"/>
      <c r="I9" s="431"/>
      <c r="J9" s="431"/>
      <c r="K9" s="431"/>
      <c r="L9" s="431"/>
      <c r="M9" s="432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18" t="str">
        <f>+IF(ISBLANK(NZW_POW),"",NZW_POW)</f>
        <v>radomszczański</v>
      </c>
      <c r="D10" s="518"/>
      <c r="E10" s="51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30" t="str">
        <f>+IF(ISBLANK(NZW_GMINY),"",NZW_GMINY)</f>
        <v>Gidle</v>
      </c>
      <c r="D11" s="530"/>
      <c r="E11" s="531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89" t="s">
        <v>2526</v>
      </c>
      <c r="B15" s="490"/>
      <c r="C15" s="123"/>
      <c r="D15" s="479" t="s">
        <v>2551</v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1"/>
      <c r="P15" s="479" t="s">
        <v>2510</v>
      </c>
      <c r="Q15" s="480"/>
      <c r="R15" s="481"/>
    </row>
    <row r="16" spans="1:18" s="13" customFormat="1" ht="14.25" customHeight="1">
      <c r="A16" s="491"/>
      <c r="B16" s="492"/>
      <c r="C16" s="124" t="s">
        <v>2552</v>
      </c>
      <c r="D16" s="482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4"/>
      <c r="P16" s="482"/>
      <c r="Q16" s="483"/>
      <c r="R16" s="484"/>
    </row>
    <row r="17" spans="1:18" s="13" customFormat="1" ht="12.75">
      <c r="A17" s="491"/>
      <c r="B17" s="49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91"/>
      <c r="B18" s="49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91"/>
      <c r="B19" s="49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91"/>
      <c r="B20" s="49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91"/>
      <c r="B21" s="49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93"/>
      <c r="B22" s="49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27">
        <v>1</v>
      </c>
      <c r="B23" s="52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5" t="s">
        <v>2533</v>
      </c>
      <c r="B24" s="52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9" t="s">
        <v>2526</v>
      </c>
      <c r="B39" s="500"/>
      <c r="C39" s="500"/>
      <c r="D39" s="500"/>
      <c r="E39" s="501"/>
      <c r="F39" s="19"/>
      <c r="G39" s="446" t="s">
        <v>2593</v>
      </c>
      <c r="H39" s="447"/>
      <c r="I39" s="447"/>
      <c r="J39" s="447"/>
      <c r="K39" s="447"/>
      <c r="L39" s="448"/>
      <c r="M39" s="3"/>
    </row>
    <row r="40" spans="1:13" s="166" customFormat="1" ht="12.75">
      <c r="A40" s="502"/>
      <c r="B40" s="503"/>
      <c r="C40" s="503"/>
      <c r="D40" s="503"/>
      <c r="E40" s="50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2"/>
      <c r="B41" s="503"/>
      <c r="C41" s="503"/>
      <c r="D41" s="503"/>
      <c r="E41" s="50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2"/>
      <c r="B42" s="503"/>
      <c r="C42" s="503"/>
      <c r="D42" s="503"/>
      <c r="E42" s="50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2"/>
      <c r="B43" s="503"/>
      <c r="C43" s="503"/>
      <c r="D43" s="503"/>
      <c r="E43" s="50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5"/>
      <c r="B44" s="506"/>
      <c r="C44" s="506"/>
      <c r="D44" s="506"/>
      <c r="E44" s="50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2">
        <v>1</v>
      </c>
      <c r="B45" s="443"/>
      <c r="C45" s="443"/>
      <c r="D45" s="443"/>
      <c r="E45" s="44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5" t="s">
        <v>912</v>
      </c>
      <c r="B46" s="437"/>
      <c r="C46" s="437"/>
      <c r="D46" s="437"/>
      <c r="E46" s="438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6" t="s">
        <v>2586</v>
      </c>
      <c r="B47" s="437"/>
      <c r="C47" s="437"/>
      <c r="D47" s="437"/>
      <c r="E47" s="438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9" t="s">
        <v>2587</v>
      </c>
      <c r="B48" s="440"/>
      <c r="C48" s="440"/>
      <c r="D48" s="440"/>
      <c r="E48" s="441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6" t="s">
        <v>2808</v>
      </c>
      <c r="B53" s="467" t="s">
        <v>2526</v>
      </c>
      <c r="C53" s="467"/>
      <c r="D53" s="468"/>
      <c r="E53" s="461" t="s">
        <v>2803</v>
      </c>
      <c r="F53" s="214" t="s">
        <v>2804</v>
      </c>
      <c r="G53" s="461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7"/>
      <c r="B54" s="469"/>
      <c r="C54" s="469"/>
      <c r="D54" s="470"/>
      <c r="E54" s="462"/>
      <c r="F54" s="216" t="s">
        <v>2806</v>
      </c>
      <c r="G54" s="48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8">
        <v>2</v>
      </c>
      <c r="C55" s="398"/>
      <c r="D55" s="399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400" t="s">
        <v>915</v>
      </c>
      <c r="C56" s="400"/>
      <c r="D56" s="401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2" t="s">
        <v>916</v>
      </c>
      <c r="C57" s="402"/>
      <c r="D57" s="403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9" t="s">
        <v>2526</v>
      </c>
      <c r="B60" s="390"/>
      <c r="C60" s="390"/>
      <c r="D60" s="39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2">
        <v>1</v>
      </c>
      <c r="B61" s="393"/>
      <c r="C61" s="393"/>
      <c r="D61" s="39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5" t="s">
        <v>918</v>
      </c>
      <c r="B62" s="396"/>
      <c r="C62" s="396"/>
      <c r="D62" s="397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5" t="s">
        <v>921</v>
      </c>
      <c r="B63" s="396"/>
      <c r="C63" s="396"/>
      <c r="D63" s="397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5" t="s">
        <v>922</v>
      </c>
      <c r="B64" s="396"/>
      <c r="C64" s="396"/>
      <c r="D64" s="397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4" t="s">
        <v>923</v>
      </c>
      <c r="B65" s="385"/>
      <c r="C65" s="385"/>
      <c r="D65" s="38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5" t="s">
        <v>2526</v>
      </c>
      <c r="B69" s="486"/>
      <c r="C69" s="486"/>
      <c r="D69" s="487"/>
      <c r="E69" s="477" t="s">
        <v>925</v>
      </c>
      <c r="F69" s="478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1">
        <v>1</v>
      </c>
      <c r="B70" s="476"/>
      <c r="C70" s="476"/>
      <c r="D70" s="412"/>
      <c r="E70" s="411">
        <v>2</v>
      </c>
      <c r="F70" s="412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8" t="s">
        <v>926</v>
      </c>
      <c r="B71" s="409"/>
      <c r="C71" s="409"/>
      <c r="D71" s="410"/>
      <c r="E71" s="532">
        <v>0</v>
      </c>
      <c r="F71" s="53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3" t="s">
        <v>927</v>
      </c>
      <c r="B72" s="474"/>
      <c r="C72" s="474"/>
      <c r="D72" s="475"/>
      <c r="E72" s="534">
        <v>0</v>
      </c>
      <c r="F72" s="535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3" t="s">
        <v>2526</v>
      </c>
      <c r="B76" s="464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5">
        <v>1</v>
      </c>
      <c r="B77" s="466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8" t="s">
        <v>2813</v>
      </c>
      <c r="B78" s="509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510" t="str">
        <f>+IF(ISBLANK('99-zbiorczo'!A88:B88),"",+'99-zbiorczo'!A88:B88)</f>
        <v>Katarzyna Ciupa</v>
      </c>
      <c r="B88" s="510"/>
      <c r="D88" s="206">
        <f>+IF(ISBLANK('99-zbiorczo'!D88),"",+'99-zbiorczo'!D88)</f>
        <v>343272111</v>
      </c>
      <c r="F88" s="208">
        <f>+IF(ISBLANK('99-zbiorczo'!F88),"",+'99-zbiorczo'!F88)</f>
        <v>44026</v>
      </c>
      <c r="H88" s="510" t="str">
        <f>+IF(ISBLANK('99-zbiorczo'!H88:K88),"",+'99-zbiorczo'!H88:K88)</f>
        <v>Lech Bugaj</v>
      </c>
      <c r="I88" s="510"/>
      <c r="J88" s="510"/>
      <c r="K88" s="510"/>
    </row>
    <row r="89" spans="1:11" ht="4.5" customHeight="1">
      <c r="A89" s="511" t="s">
        <v>2513</v>
      </c>
      <c r="B89" s="511"/>
      <c r="D89" s="292" t="s">
        <v>2511</v>
      </c>
      <c r="F89" s="292" t="s">
        <v>2511</v>
      </c>
      <c r="H89" s="511" t="s">
        <v>2512</v>
      </c>
      <c r="I89" s="511"/>
      <c r="J89" s="511"/>
      <c r="K89" s="511"/>
    </row>
    <row r="90" spans="1:11" ht="14.25" customHeight="1">
      <c r="A90" s="511" t="s">
        <v>2800</v>
      </c>
      <c r="B90" s="511"/>
      <c r="D90" s="292" t="s">
        <v>2547</v>
      </c>
      <c r="F90" s="292" t="s">
        <v>2548</v>
      </c>
      <c r="H90" s="511" t="s">
        <v>2801</v>
      </c>
      <c r="I90" s="511"/>
      <c r="J90" s="511"/>
      <c r="K90" s="511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tabSelected="1" zoomScale="80" zoomScaleNormal="80" zoomScaleSheetLayoutView="75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D87" sqref="D87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24" t="s">
        <v>2824</v>
      </c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102"/>
      <c r="O2" s="103"/>
      <c r="P2" s="103"/>
      <c r="Q2" s="103"/>
      <c r="R2" s="104"/>
      <c r="T2" s="290">
        <v>2</v>
      </c>
    </row>
    <row r="3" spans="1:18" ht="37.5" customHeight="1">
      <c r="A3" s="512" t="str">
        <f>+IF(ISBLANK(JEDNOSTKA),"",JEDNOSTKA)</f>
        <v>GMINA GIDLE</v>
      </c>
      <c r="B3" s="513"/>
      <c r="C3" s="427"/>
      <c r="D3" s="428"/>
      <c r="E3" s="428"/>
      <c r="F3" s="428"/>
      <c r="G3" s="428"/>
      <c r="H3" s="428"/>
      <c r="I3" s="428"/>
      <c r="J3" s="428"/>
      <c r="K3" s="428"/>
      <c r="L3" s="428"/>
      <c r="M3" s="429"/>
      <c r="N3" s="176" t="s">
        <v>2567</v>
      </c>
      <c r="O3" s="167"/>
      <c r="P3" s="167"/>
      <c r="Q3" s="167"/>
      <c r="R3" s="107"/>
    </row>
    <row r="4" spans="1:20" ht="15" customHeight="1">
      <c r="A4" s="512"/>
      <c r="B4" s="513"/>
      <c r="C4" s="536" t="s">
        <v>2815</v>
      </c>
      <c r="D4" s="537"/>
      <c r="E4" s="537"/>
      <c r="F4" s="537"/>
      <c r="G4" s="537"/>
      <c r="H4" s="537"/>
      <c r="I4" s="537"/>
      <c r="J4" s="537"/>
      <c r="K4" s="537"/>
      <c r="L4" s="537"/>
      <c r="M4" s="538"/>
      <c r="N4" s="434" t="str">
        <f>+IF(ISBLANK(Adresat),"",Adresat)</f>
        <v>Regionalna Izba Obrachunkowa 
w Łodzi</v>
      </c>
      <c r="O4" s="524"/>
      <c r="P4" s="524"/>
      <c r="Q4" s="524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19"/>
      <c r="D5" s="522"/>
      <c r="E5" s="522"/>
      <c r="F5" s="522"/>
      <c r="G5" s="522"/>
      <c r="H5" s="522"/>
      <c r="I5" s="522"/>
      <c r="J5" s="522"/>
      <c r="K5" s="522"/>
      <c r="L5" s="522"/>
      <c r="M5" s="523"/>
      <c r="N5" s="434"/>
      <c r="O5" s="524"/>
      <c r="P5" s="524"/>
      <c r="Q5" s="524"/>
      <c r="R5" s="107"/>
      <c r="T5" s="13" t="b">
        <f>+IF(T1=1,FALSE,IF(T1=2,TRUE,FALSE))</f>
        <v>0</v>
      </c>
    </row>
    <row r="6" spans="1:18" ht="39" customHeight="1" thickBot="1">
      <c r="A6" s="514" t="str">
        <f>+IF(ISBLANK('99-zbiorczo'!A6:B6),"",+'99-zbiorczo'!A6:B6)</f>
        <v>ul. Pławińska 22, 97-540 Gidle</v>
      </c>
      <c r="B6" s="515"/>
      <c r="C6" s="539" t="s">
        <v>2199</v>
      </c>
      <c r="D6" s="540"/>
      <c r="E6" s="540"/>
      <c r="F6" s="540"/>
      <c r="G6" s="540"/>
      <c r="H6" s="540"/>
      <c r="I6" s="540"/>
      <c r="J6" s="540"/>
      <c r="K6" s="540"/>
      <c r="L6" s="540"/>
      <c r="M6" s="541"/>
      <c r="N6" s="434"/>
      <c r="O6" s="524"/>
      <c r="P6" s="524"/>
      <c r="Q6" s="524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4"/>
      <c r="O7" s="524"/>
      <c r="P7" s="524"/>
      <c r="Q7" s="524"/>
      <c r="R7" s="107"/>
    </row>
    <row r="8" spans="1:18" ht="16.5" customHeight="1" thickBot="1">
      <c r="A8" s="516" t="str">
        <f>+IF(ISBLANK(REGON),"",+REGON)</f>
        <v>151398675</v>
      </c>
      <c r="B8" s="517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20" t="str">
        <f>+IF(ISBLANK(NZW_WOJ),"",NZW_WOJ)</f>
        <v>łódzkie</v>
      </c>
      <c r="D9" s="520"/>
      <c r="E9" s="521"/>
      <c r="F9" s="430" t="s">
        <v>2520</v>
      </c>
      <c r="G9" s="431"/>
      <c r="H9" s="431"/>
      <c r="I9" s="431"/>
      <c r="J9" s="431"/>
      <c r="K9" s="431"/>
      <c r="L9" s="431"/>
      <c r="M9" s="432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8" t="str">
        <f>+IF(ISBLANK(NZW_POW),"",NZW_POW)</f>
        <v>radomszczański</v>
      </c>
      <c r="D10" s="518"/>
      <c r="E10" s="51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30" t="str">
        <f>+IF(ISBLANK(NZW_GMINY),"",NZW_GMINY)</f>
        <v>Gidle</v>
      </c>
      <c r="D11" s="530"/>
      <c r="E11" s="531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89" t="s">
        <v>2526</v>
      </c>
      <c r="B15" s="490"/>
      <c r="C15" s="123"/>
      <c r="D15" s="479" t="s">
        <v>2551</v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1"/>
      <c r="P15" s="479" t="s">
        <v>2510</v>
      </c>
      <c r="Q15" s="480"/>
      <c r="R15" s="481"/>
    </row>
    <row r="16" spans="1:18" ht="14.25" customHeight="1">
      <c r="A16" s="491"/>
      <c r="B16" s="492"/>
      <c r="C16" s="124" t="s">
        <v>2552</v>
      </c>
      <c r="D16" s="482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4"/>
      <c r="P16" s="482"/>
      <c r="Q16" s="483"/>
      <c r="R16" s="484"/>
    </row>
    <row r="17" spans="1:18" ht="12.75">
      <c r="A17" s="491"/>
      <c r="B17" s="49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1"/>
      <c r="B18" s="49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1"/>
      <c r="B19" s="49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1"/>
      <c r="B20" s="49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1"/>
      <c r="B21" s="49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3"/>
      <c r="B22" s="49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7">
        <v>1</v>
      </c>
      <c r="B23" s="52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5" t="s">
        <v>2533</v>
      </c>
      <c r="B24" s="52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9" t="s">
        <v>2526</v>
      </c>
      <c r="B39" s="500"/>
      <c r="C39" s="500"/>
      <c r="D39" s="500"/>
      <c r="E39" s="501"/>
      <c r="F39" s="19"/>
      <c r="G39" s="446" t="s">
        <v>2593</v>
      </c>
      <c r="H39" s="447"/>
      <c r="I39" s="447"/>
      <c r="J39" s="447"/>
      <c r="K39" s="447"/>
      <c r="L39" s="448"/>
      <c r="M39" s="3"/>
    </row>
    <row r="40" spans="1:13" s="166" customFormat="1" ht="12.75">
      <c r="A40" s="502"/>
      <c r="B40" s="503"/>
      <c r="C40" s="503"/>
      <c r="D40" s="503"/>
      <c r="E40" s="50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2"/>
      <c r="B41" s="503"/>
      <c r="C41" s="503"/>
      <c r="D41" s="503"/>
      <c r="E41" s="50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2"/>
      <c r="B42" s="503"/>
      <c r="C42" s="503"/>
      <c r="D42" s="503"/>
      <c r="E42" s="50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2"/>
      <c r="B43" s="503"/>
      <c r="C43" s="503"/>
      <c r="D43" s="503"/>
      <c r="E43" s="50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5"/>
      <c r="B44" s="506"/>
      <c r="C44" s="506"/>
      <c r="D44" s="506"/>
      <c r="E44" s="50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2">
        <v>1</v>
      </c>
      <c r="B45" s="443"/>
      <c r="C45" s="443"/>
      <c r="D45" s="443"/>
      <c r="E45" s="44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5" t="s">
        <v>912</v>
      </c>
      <c r="B46" s="437"/>
      <c r="C46" s="437"/>
      <c r="D46" s="437"/>
      <c r="E46" s="438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6" t="s">
        <v>2586</v>
      </c>
      <c r="B47" s="437"/>
      <c r="C47" s="437"/>
      <c r="D47" s="437"/>
      <c r="E47" s="438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9" t="s">
        <v>2587</v>
      </c>
      <c r="B48" s="440"/>
      <c r="C48" s="440"/>
      <c r="D48" s="440"/>
      <c r="E48" s="441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6" t="s">
        <v>2808</v>
      </c>
      <c r="B53" s="467" t="s">
        <v>2526</v>
      </c>
      <c r="C53" s="467"/>
      <c r="D53" s="468"/>
      <c r="E53" s="461" t="s">
        <v>2803</v>
      </c>
      <c r="F53" s="214" t="s">
        <v>2804</v>
      </c>
      <c r="G53" s="461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7"/>
      <c r="B54" s="469"/>
      <c r="C54" s="469"/>
      <c r="D54" s="470"/>
      <c r="E54" s="462"/>
      <c r="F54" s="216" t="s">
        <v>2806</v>
      </c>
      <c r="G54" s="48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8">
        <v>2</v>
      </c>
      <c r="C55" s="398"/>
      <c r="D55" s="399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400" t="s">
        <v>915</v>
      </c>
      <c r="C56" s="400"/>
      <c r="D56" s="401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2" t="s">
        <v>916</v>
      </c>
      <c r="C57" s="402"/>
      <c r="D57" s="403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9" t="s">
        <v>2526</v>
      </c>
      <c r="B60" s="390"/>
      <c r="C60" s="390"/>
      <c r="D60" s="39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2">
        <v>1</v>
      </c>
      <c r="B61" s="393"/>
      <c r="C61" s="393"/>
      <c r="D61" s="39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5" t="s">
        <v>918</v>
      </c>
      <c r="B62" s="396"/>
      <c r="C62" s="396"/>
      <c r="D62" s="397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5" t="s">
        <v>921</v>
      </c>
      <c r="B63" s="396"/>
      <c r="C63" s="396"/>
      <c r="D63" s="397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5" t="s">
        <v>922</v>
      </c>
      <c r="B64" s="396"/>
      <c r="C64" s="396"/>
      <c r="D64" s="397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4" t="s">
        <v>923</v>
      </c>
      <c r="B65" s="385"/>
      <c r="C65" s="385"/>
      <c r="D65" s="38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5" t="s">
        <v>2526</v>
      </c>
      <c r="B69" s="486"/>
      <c r="C69" s="486"/>
      <c r="D69" s="487"/>
      <c r="E69" s="477" t="s">
        <v>925</v>
      </c>
      <c r="F69" s="478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1">
        <v>1</v>
      </c>
      <c r="B70" s="476"/>
      <c r="C70" s="476"/>
      <c r="D70" s="412"/>
      <c r="E70" s="411">
        <v>2</v>
      </c>
      <c r="F70" s="412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8" t="s">
        <v>926</v>
      </c>
      <c r="B71" s="409"/>
      <c r="C71" s="409"/>
      <c r="D71" s="410"/>
      <c r="E71" s="532">
        <v>0</v>
      </c>
      <c r="F71" s="53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3" t="s">
        <v>927</v>
      </c>
      <c r="B72" s="474"/>
      <c r="C72" s="474"/>
      <c r="D72" s="475"/>
      <c r="E72" s="534">
        <v>0</v>
      </c>
      <c r="F72" s="535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3" t="s">
        <v>2526</v>
      </c>
      <c r="B76" s="464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5">
        <v>1</v>
      </c>
      <c r="B77" s="466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8" t="s">
        <v>2813</v>
      </c>
      <c r="B78" s="509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510" t="str">
        <f>+IF(ISBLANK('99-zbiorczo'!A88:B88),"",+'99-zbiorczo'!A88:B88)</f>
        <v>Katarzyna Ciupa</v>
      </c>
      <c r="B88" s="510"/>
      <c r="D88" s="206">
        <f>+IF(ISBLANK('99-zbiorczo'!D88),"",+'99-zbiorczo'!D88)</f>
        <v>343272111</v>
      </c>
      <c r="F88" s="208">
        <f>+IF(ISBLANK('99-zbiorczo'!F88),"",+'99-zbiorczo'!F88)</f>
        <v>44026</v>
      </c>
      <c r="H88" s="510" t="str">
        <f>+IF(ISBLANK('99-zbiorczo'!H88:K88),"",+'99-zbiorczo'!H88:K88)</f>
        <v>Lech Bugaj</v>
      </c>
      <c r="I88" s="510"/>
      <c r="J88" s="510"/>
      <c r="K88" s="510"/>
    </row>
    <row r="89" spans="1:11" ht="4.5" customHeight="1">
      <c r="A89" s="460" t="s">
        <v>2513</v>
      </c>
      <c r="B89" s="460"/>
      <c r="D89" s="114" t="s">
        <v>2511</v>
      </c>
      <c r="F89" s="114" t="s">
        <v>2511</v>
      </c>
      <c r="H89" s="460" t="s">
        <v>2512</v>
      </c>
      <c r="I89" s="460"/>
      <c r="J89" s="460"/>
      <c r="K89" s="460"/>
    </row>
    <row r="90" spans="1:11" ht="14.25" customHeight="1">
      <c r="A90" s="460" t="s">
        <v>2800</v>
      </c>
      <c r="B90" s="460"/>
      <c r="D90" s="114" t="s">
        <v>2547</v>
      </c>
      <c r="F90" s="114" t="s">
        <v>2548</v>
      </c>
      <c r="H90" s="460" t="s">
        <v>2801</v>
      </c>
      <c r="I90" s="460"/>
      <c r="J90" s="460"/>
      <c r="K90" s="460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24" t="s">
        <v>2824</v>
      </c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102"/>
      <c r="O2" s="103"/>
      <c r="P2" s="103"/>
      <c r="Q2" s="103"/>
      <c r="R2" s="104"/>
      <c r="T2" s="290">
        <v>1</v>
      </c>
    </row>
    <row r="3" spans="1:18" ht="37.5" customHeight="1">
      <c r="A3" s="512" t="str">
        <f>+IF(ISBLANK(JEDNOSTKA),"",JEDNOSTKA)</f>
        <v>GMINA GIDLE</v>
      </c>
      <c r="B3" s="513"/>
      <c r="C3" s="427"/>
      <c r="D3" s="428"/>
      <c r="E3" s="428"/>
      <c r="F3" s="428"/>
      <c r="G3" s="428"/>
      <c r="H3" s="428"/>
      <c r="I3" s="428"/>
      <c r="J3" s="428"/>
      <c r="K3" s="428"/>
      <c r="L3" s="428"/>
      <c r="M3" s="429"/>
      <c r="N3" s="176" t="s">
        <v>2567</v>
      </c>
      <c r="O3" s="167"/>
      <c r="P3" s="167"/>
      <c r="Q3" s="167"/>
      <c r="R3" s="107"/>
    </row>
    <row r="4" spans="1:20" ht="15" customHeight="1">
      <c r="A4" s="512"/>
      <c r="B4" s="513"/>
      <c r="C4" s="549" t="s">
        <v>946</v>
      </c>
      <c r="D4" s="550"/>
      <c r="E4" s="550"/>
      <c r="F4" s="550"/>
      <c r="G4" s="550"/>
      <c r="H4" s="550"/>
      <c r="I4" s="550"/>
      <c r="J4" s="550"/>
      <c r="K4" s="550"/>
      <c r="L4" s="550"/>
      <c r="M4" s="551"/>
      <c r="N4" s="434" t="str">
        <f>+IF(ISBLANK(Adresat),"",Adresat)</f>
        <v>Regionalna Izba Obrachunkowa 
w Łodzi</v>
      </c>
      <c r="O4" s="524"/>
      <c r="P4" s="524"/>
      <c r="Q4" s="524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19"/>
      <c r="D5" s="522"/>
      <c r="E5" s="522"/>
      <c r="F5" s="522"/>
      <c r="G5" s="522"/>
      <c r="H5" s="522"/>
      <c r="I5" s="522"/>
      <c r="J5" s="522"/>
      <c r="K5" s="522"/>
      <c r="L5" s="522"/>
      <c r="M5" s="523"/>
      <c r="N5" s="434"/>
      <c r="O5" s="524"/>
      <c r="P5" s="524"/>
      <c r="Q5" s="524"/>
      <c r="R5" s="107"/>
      <c r="T5" s="13" t="b">
        <f>+IF(T1=1,FALSE,IF(T1=2,TRUE,FALSE))</f>
        <v>0</v>
      </c>
    </row>
    <row r="6" spans="1:18" ht="39" customHeight="1" thickBot="1">
      <c r="A6" s="514" t="str">
        <f>+IF(ISBLANK('99-zbiorczo'!A6:B6),"",+'99-zbiorczo'!A6:B6)</f>
        <v>ul. Pławińska 22, 97-540 Gidle</v>
      </c>
      <c r="B6" s="515"/>
      <c r="C6" s="539" t="s">
        <v>2199</v>
      </c>
      <c r="D6" s="540"/>
      <c r="E6" s="540"/>
      <c r="F6" s="540"/>
      <c r="G6" s="540"/>
      <c r="H6" s="540"/>
      <c r="I6" s="540"/>
      <c r="J6" s="540"/>
      <c r="K6" s="540"/>
      <c r="L6" s="540"/>
      <c r="M6" s="541"/>
      <c r="N6" s="434"/>
      <c r="O6" s="524"/>
      <c r="P6" s="524"/>
      <c r="Q6" s="524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4"/>
      <c r="O7" s="524"/>
      <c r="P7" s="524"/>
      <c r="Q7" s="524"/>
      <c r="R7" s="107"/>
    </row>
    <row r="8" spans="1:18" ht="16.5" customHeight="1" thickBot="1">
      <c r="A8" s="516" t="str">
        <f>+IF(ISBLANK(REGON),"",+REGON)</f>
        <v>151398675</v>
      </c>
      <c r="B8" s="517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20" t="str">
        <f>+IF(ISBLANK(NZW_WOJ),"",NZW_WOJ)</f>
        <v>łódzkie</v>
      </c>
      <c r="D9" s="520"/>
      <c r="E9" s="521"/>
      <c r="F9" s="430" t="s">
        <v>2520</v>
      </c>
      <c r="G9" s="431"/>
      <c r="H9" s="431"/>
      <c r="I9" s="431"/>
      <c r="J9" s="431"/>
      <c r="K9" s="431"/>
      <c r="L9" s="431"/>
      <c r="M9" s="432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8" t="str">
        <f>+IF(ISBLANK(NZW_POW),"",NZW_POW)</f>
        <v>radomszczański</v>
      </c>
      <c r="D10" s="518"/>
      <c r="E10" s="51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30" t="str">
        <f>+IF(ISBLANK(NZW_GMINY),"",NZW_GMINY)</f>
        <v>Gidle</v>
      </c>
      <c r="D11" s="530"/>
      <c r="E11" s="531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9" t="s">
        <v>2526</v>
      </c>
      <c r="B15" s="490"/>
      <c r="C15" s="123"/>
      <c r="D15" s="542" t="s">
        <v>2551</v>
      </c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4"/>
      <c r="P15" s="542" t="s">
        <v>2510</v>
      </c>
      <c r="Q15" s="543"/>
      <c r="R15" s="544"/>
    </row>
    <row r="16" spans="1:18" ht="12.75">
      <c r="A16" s="491"/>
      <c r="B16" s="492"/>
      <c r="C16" s="124" t="s">
        <v>2552</v>
      </c>
      <c r="D16" s="545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7"/>
      <c r="P16" s="545"/>
      <c r="Q16" s="546"/>
      <c r="R16" s="547"/>
    </row>
    <row r="17" spans="1:18" ht="12.75">
      <c r="A17" s="491"/>
      <c r="B17" s="49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1"/>
      <c r="B18" s="49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1"/>
      <c r="B19" s="49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1"/>
      <c r="B20" s="49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1"/>
      <c r="B21" s="49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3"/>
      <c r="B22" s="49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7">
        <v>1</v>
      </c>
      <c r="B23" s="52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5" t="s">
        <v>2533</v>
      </c>
      <c r="B24" s="548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9" t="s">
        <v>2526</v>
      </c>
      <c r="B39" s="500"/>
      <c r="C39" s="500"/>
      <c r="D39" s="500"/>
      <c r="E39" s="501"/>
      <c r="F39" s="19"/>
      <c r="G39" s="446" t="s">
        <v>2593</v>
      </c>
      <c r="H39" s="447"/>
      <c r="I39" s="447"/>
      <c r="J39" s="447"/>
      <c r="K39" s="447"/>
      <c r="L39" s="448"/>
      <c r="M39" s="3"/>
    </row>
    <row r="40" spans="1:13" s="166" customFormat="1" ht="12.75">
      <c r="A40" s="502"/>
      <c r="B40" s="503"/>
      <c r="C40" s="503"/>
      <c r="D40" s="503"/>
      <c r="E40" s="50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2"/>
      <c r="B41" s="503"/>
      <c r="C41" s="503"/>
      <c r="D41" s="503"/>
      <c r="E41" s="50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2"/>
      <c r="B42" s="503"/>
      <c r="C42" s="503"/>
      <c r="D42" s="503"/>
      <c r="E42" s="50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2"/>
      <c r="B43" s="503"/>
      <c r="C43" s="503"/>
      <c r="D43" s="503"/>
      <c r="E43" s="50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5"/>
      <c r="B44" s="506"/>
      <c r="C44" s="506"/>
      <c r="D44" s="506"/>
      <c r="E44" s="50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2">
        <v>1</v>
      </c>
      <c r="B45" s="443"/>
      <c r="C45" s="443"/>
      <c r="D45" s="443"/>
      <c r="E45" s="44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5" t="s">
        <v>912</v>
      </c>
      <c r="B46" s="437"/>
      <c r="C46" s="437"/>
      <c r="D46" s="437"/>
      <c r="E46" s="438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6" t="s">
        <v>2586</v>
      </c>
      <c r="B47" s="437"/>
      <c r="C47" s="437"/>
      <c r="D47" s="437"/>
      <c r="E47" s="438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9" t="s">
        <v>2587</v>
      </c>
      <c r="B48" s="440"/>
      <c r="C48" s="440"/>
      <c r="D48" s="440"/>
      <c r="E48" s="441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6" t="s">
        <v>2808</v>
      </c>
      <c r="B53" s="467" t="s">
        <v>2526</v>
      </c>
      <c r="C53" s="467"/>
      <c r="D53" s="468"/>
      <c r="E53" s="461" t="s">
        <v>2803</v>
      </c>
      <c r="F53" s="214" t="s">
        <v>2804</v>
      </c>
      <c r="G53" s="461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7"/>
      <c r="B54" s="469"/>
      <c r="C54" s="469"/>
      <c r="D54" s="470"/>
      <c r="E54" s="462"/>
      <c r="F54" s="216" t="s">
        <v>2806</v>
      </c>
      <c r="G54" s="48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8">
        <v>2</v>
      </c>
      <c r="C55" s="398"/>
      <c r="D55" s="399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400" t="s">
        <v>915</v>
      </c>
      <c r="C56" s="400"/>
      <c r="D56" s="401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2" t="s">
        <v>916</v>
      </c>
      <c r="C57" s="402"/>
      <c r="D57" s="403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9" t="s">
        <v>2526</v>
      </c>
      <c r="B60" s="390"/>
      <c r="C60" s="390"/>
      <c r="D60" s="39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2">
        <v>1</v>
      </c>
      <c r="B61" s="393"/>
      <c r="C61" s="393"/>
      <c r="D61" s="39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5" t="s">
        <v>918</v>
      </c>
      <c r="B62" s="396"/>
      <c r="C62" s="396"/>
      <c r="D62" s="397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5" t="s">
        <v>921</v>
      </c>
      <c r="B63" s="396"/>
      <c r="C63" s="396"/>
      <c r="D63" s="397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5" t="s">
        <v>922</v>
      </c>
      <c r="B64" s="396"/>
      <c r="C64" s="396"/>
      <c r="D64" s="397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4" t="s">
        <v>923</v>
      </c>
      <c r="B65" s="385"/>
      <c r="C65" s="385"/>
      <c r="D65" s="38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5" t="s">
        <v>2526</v>
      </c>
      <c r="B69" s="486"/>
      <c r="C69" s="486"/>
      <c r="D69" s="487"/>
      <c r="E69" s="477" t="s">
        <v>925</v>
      </c>
      <c r="F69" s="478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1">
        <v>1</v>
      </c>
      <c r="B70" s="476"/>
      <c r="C70" s="476"/>
      <c r="D70" s="412"/>
      <c r="E70" s="411">
        <v>2</v>
      </c>
      <c r="F70" s="412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8" t="s">
        <v>926</v>
      </c>
      <c r="B71" s="409"/>
      <c r="C71" s="409"/>
      <c r="D71" s="410"/>
      <c r="E71" s="532"/>
      <c r="F71" s="53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3" t="s">
        <v>927</v>
      </c>
      <c r="B72" s="474"/>
      <c r="C72" s="474"/>
      <c r="D72" s="475"/>
      <c r="E72" s="534"/>
      <c r="F72" s="535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3" t="s">
        <v>2526</v>
      </c>
      <c r="B76" s="464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5">
        <v>1</v>
      </c>
      <c r="B77" s="466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8" t="s">
        <v>2813</v>
      </c>
      <c r="B78" s="509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510" t="str">
        <f>+IF(ISBLANK('99-zbiorczo'!A88:B88),"",+'99-zbiorczo'!A88:B88)</f>
        <v>Katarzyna Ciupa</v>
      </c>
      <c r="B88" s="510"/>
      <c r="D88" s="206">
        <f>+IF(ISBLANK('99-zbiorczo'!D88),"",+'99-zbiorczo'!D88)</f>
        <v>343272111</v>
      </c>
      <c r="F88" s="208">
        <f>+IF(ISBLANK('99-zbiorczo'!F88),"",+'99-zbiorczo'!F88)</f>
        <v>44026</v>
      </c>
      <c r="H88" s="510" t="str">
        <f>+IF(ISBLANK('99-zbiorczo'!H88:K88),"",+'99-zbiorczo'!H88:K88)</f>
        <v>Lech Bugaj</v>
      </c>
      <c r="I88" s="510"/>
      <c r="J88" s="510"/>
      <c r="K88" s="510"/>
    </row>
    <row r="89" spans="1:11" ht="4.5" customHeight="1">
      <c r="A89" s="460" t="s">
        <v>2513</v>
      </c>
      <c r="B89" s="460"/>
      <c r="D89" s="114" t="s">
        <v>2511</v>
      </c>
      <c r="F89" s="114" t="s">
        <v>2511</v>
      </c>
      <c r="H89" s="460" t="s">
        <v>2512</v>
      </c>
      <c r="I89" s="460"/>
      <c r="J89" s="460"/>
      <c r="K89" s="460"/>
    </row>
    <row r="90" spans="1:11" ht="14.25" customHeight="1">
      <c r="A90" s="460" t="s">
        <v>2800</v>
      </c>
      <c r="B90" s="460"/>
      <c r="D90" s="114" t="s">
        <v>2547</v>
      </c>
      <c r="F90" s="114" t="s">
        <v>2548</v>
      </c>
      <c r="H90" s="460" t="s">
        <v>2801</v>
      </c>
      <c r="I90" s="460"/>
      <c r="J90" s="460"/>
      <c r="K90" s="460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71">
        <f aca="true" t="shared" si="5" ref="G2:G17">+ROK</f>
        <v>2020</v>
      </c>
      <c r="H2" s="171">
        <f aca="true" t="shared" si="6" ref="H2:H17">+KWARTAL</f>
        <v>2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71">
        <f t="shared" si="5"/>
        <v>2020</v>
      </c>
      <c r="H3" s="171">
        <f t="shared" si="6"/>
        <v>2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71">
        <f t="shared" si="5"/>
        <v>2020</v>
      </c>
      <c r="H4" s="171">
        <f t="shared" si="6"/>
        <v>2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71">
        <f t="shared" si="5"/>
        <v>2020</v>
      </c>
      <c r="H5" s="171">
        <f t="shared" si="6"/>
        <v>2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71">
        <f t="shared" si="5"/>
        <v>2020</v>
      </c>
      <c r="H6" s="171">
        <f t="shared" si="6"/>
        <v>2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71">
        <f t="shared" si="5"/>
        <v>2020</v>
      </c>
      <c r="H7" s="171">
        <f t="shared" si="6"/>
        <v>2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71">
        <f t="shared" si="5"/>
        <v>2020</v>
      </c>
      <c r="H8" s="171">
        <f t="shared" si="6"/>
        <v>2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71">
        <f t="shared" si="5"/>
        <v>2020</v>
      </c>
      <c r="H9" s="171">
        <f t="shared" si="6"/>
        <v>2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71">
        <f t="shared" si="5"/>
        <v>2020</v>
      </c>
      <c r="H10" s="171">
        <f t="shared" si="6"/>
        <v>2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71">
        <f t="shared" si="5"/>
        <v>2020</v>
      </c>
      <c r="H11" s="171">
        <f t="shared" si="6"/>
        <v>2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71">
        <f t="shared" si="5"/>
        <v>2020</v>
      </c>
      <c r="H12" s="171">
        <f t="shared" si="6"/>
        <v>2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71">
        <f t="shared" si="5"/>
        <v>2020</v>
      </c>
      <c r="H13" s="171">
        <f t="shared" si="6"/>
        <v>2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71">
        <f t="shared" si="5"/>
        <v>2020</v>
      </c>
      <c r="H14" s="171">
        <f t="shared" si="6"/>
        <v>2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71">
        <f t="shared" si="5"/>
        <v>2020</v>
      </c>
      <c r="H15" s="171">
        <f t="shared" si="6"/>
        <v>2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71">
        <f t="shared" si="5"/>
        <v>2020</v>
      </c>
      <c r="H16" s="171">
        <f t="shared" si="6"/>
        <v>2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71">
        <f t="shared" si="5"/>
        <v>2020</v>
      </c>
      <c r="H17" s="171">
        <f t="shared" si="6"/>
        <v>2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2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2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2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2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2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2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2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2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2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2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2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2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2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2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2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2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2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2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2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2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2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2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2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2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2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2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2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2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2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2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2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2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2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2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2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2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2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2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2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2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2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2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2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2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2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2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2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2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Skar</cp:lastModifiedBy>
  <cp:lastPrinted>2014-04-01T12:00:56Z</cp:lastPrinted>
  <dcterms:created xsi:type="dcterms:W3CDTF">2001-05-30T13:41:53Z</dcterms:created>
  <dcterms:modified xsi:type="dcterms:W3CDTF">2020-07-14T07:09:20Z</dcterms:modified>
  <cp:category/>
  <cp:version/>
  <cp:contentType/>
  <cp:contentStatus/>
</cp:coreProperties>
</file>